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1\4° Trimestre\"/>
    </mc:Choice>
  </mc:AlternateContent>
  <xr:revisionPtr revIDLastSave="0" documentId="8_{B2EC26D1-2B97-45FC-8B0A-92FCAE6B5042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9" l="1"/>
  <c r="G11" i="9" s="1"/>
  <c r="F27" i="8"/>
  <c r="E13" i="7"/>
  <c r="E57" i="6"/>
  <c r="E50" i="6"/>
  <c r="F50" i="6" s="1"/>
  <c r="E38" i="6"/>
  <c r="E37" i="6"/>
  <c r="E36" i="6"/>
  <c r="E35" i="6"/>
  <c r="E34" i="6"/>
  <c r="E33" i="6"/>
  <c r="E32" i="6"/>
  <c r="E31" i="6"/>
  <c r="E30" i="6"/>
  <c r="E28" i="6"/>
  <c r="E26" i="6"/>
  <c r="E25" i="6"/>
  <c r="E24" i="6"/>
  <c r="E23" i="6"/>
  <c r="E21" i="6"/>
  <c r="E20" i="6"/>
  <c r="E16" i="6"/>
  <c r="E15" i="6"/>
  <c r="E14" i="6"/>
  <c r="H14" i="5"/>
  <c r="F35" i="5"/>
  <c r="G35" i="5" s="1"/>
  <c r="H38" i="5"/>
  <c r="F10" i="4"/>
  <c r="F9" i="4"/>
  <c r="F22" i="4"/>
  <c r="F24" i="4"/>
  <c r="F51" i="4"/>
  <c r="C54" i="1"/>
  <c r="H23" i="6"/>
  <c r="E38" i="5"/>
  <c r="E51" i="4"/>
  <c r="F52" i="4"/>
  <c r="H17" i="2"/>
  <c r="B6" i="7" l="1"/>
  <c r="J35" i="5"/>
  <c r="F18" i="4"/>
  <c r="F14" i="4"/>
  <c r="F56" i="4"/>
  <c r="E9" i="4"/>
  <c r="F58" i="4" l="1"/>
  <c r="F60" i="4" s="1"/>
  <c r="F61" i="4" s="1"/>
  <c r="E56" i="4"/>
  <c r="F23" i="4" l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42" i="5"/>
  <c r="I11" i="9"/>
  <c r="I10" i="9" s="1"/>
  <c r="H10" i="9"/>
  <c r="E10" i="6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E11" i="7"/>
  <c r="E33" i="7" s="1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E42" i="5" l="1"/>
  <c r="G42" i="5" s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<sst xmlns="http://schemas.openxmlformats.org/spreadsheetml/2006/main" count="1077" uniqueCount="690">
  <si>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</si>
  <si>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</si>
  <si>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</si>
  <si>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</si>
  <si>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</si>
  <si>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</si>
  <si>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</si>
  <si>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</si>
  <si>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</si>
  <si>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</si>
  <si>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</si>
  <si>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</si>
  <si>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</si>
  <si>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</si>
  <si>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</si>
  <si>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</si>
  <si>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</si>
  <si>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</si>
  <si>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</si>
  <si>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</si>
  <si>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</si>
  <si>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</si>
  <si>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</si>
  <si>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</si>
  <si>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</si>
  <si>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</si>
  <si>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</si>
  <si>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</si>
  <si>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</si>
  <si>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</si>
  <si>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</si>
  <si>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</si>
  <si>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</si>
  <si>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</si>
  <si>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</si>
  <si>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</si>
  <si>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</si>
  <si>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</si>
  <si>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</si>
  <si>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</si>
  <si>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</si>
  <si>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</si>
  <si>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</si>
  <si>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</si>
  <si>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</si>
  <si>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</si>
  <si>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</si>
  <si>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</si>
  <si>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</si>
  <si>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</si>
  <si>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</si>
  <si>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</si>
  <si>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</si>
  <si>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</si>
  <si>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</si>
  <si>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</si>
  <si>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</si>
  <si>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</si>
  <si>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</si>
  <si>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</si>
  <si>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</si>
  <si>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</si>
  <si>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</si>
  <si>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</si>
  <si>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</si>
  <si>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</si>
  <si>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</si>
  <si>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</si>
  <si>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</si>
  <si>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</si>
  <si>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</si>
  <si>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</si>
  <si>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</si>
  <si>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</si>
  <si>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</si>
  <si>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</si>
  <si>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</si>
  <si>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</si>
  <si>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</si>
  <si>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</si>
  <si>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</si>
  <si>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</si>
  <si>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</si>
  <si>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</si>
  <si>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</si>
  <si>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</si>
  <si>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</si>
  <si>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</si>
  <si>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</si>
  <si>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</si>
  <si>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</si>
  <si>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</si>
  <si>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</si>
  <si>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</si>
  <si>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</si>
  <si>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</si>
  <si>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</si>
  <si>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</si>
  <si>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</si>
  <si>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</si>
  <si>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</si>
  <si>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</si>
  <si>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</si>
  <si>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</si>
  <si>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</si>
  <si>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</si>
  <si>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</si>
  <si>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</si>
  <si>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</si>
  <si>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</si>
  <si>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</si>
  <si>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</si>
  <si>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</si>
  <si>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</si>
  <si>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</si>
  <si>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</si>
  <si>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</si>
  <si>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</si>
  <si>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</si>
  <si>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</si>
  <si>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</si>
  <si>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</si>
  <si>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</si>
  <si>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</si>
  <si>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</si>
  <si>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</si>
  <si>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</si>
  <si>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</si>
  <si>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</si>
  <si>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</si>
  <si>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</si>
  <si>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</si>
  <si>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</si>
  <si>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</si>
  <si>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</si>
  <si>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</si>
  <si>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</si>
  <si>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</si>
  <si>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</si>
  <si>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</si>
  <si>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</si>
  <si>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</si>
  <si>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</si>
  <si>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</si>
  <si>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</si>
  <si>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</si>
  <si>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</si>
  <si>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</si>
  <si>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</si>
  <si>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</si>
  <si>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</si>
  <si>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</si>
  <si>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</si>
  <si>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</si>
  <si>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</si>
  <si>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</si>
  <si>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</si>
  <si>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</si>
  <si>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</si>
  <si>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</si>
  <si>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</si>
  <si>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</si>
  <si>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</si>
  <si>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</si>
  <si>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</si>
  <si>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</si>
  <si>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</si>
  <si>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</si>
  <si>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</si>
  <si>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</si>
  <si>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</si>
  <si>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</si>
  <si>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</si>
  <si>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</si>
  <si>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</si>
  <si>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</si>
  <si>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</si>
  <si>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</si>
  <si>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</si>
  <si>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</si>
  <si>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</si>
  <si>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</si>
  <si>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</si>
  <si>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</si>
  <si>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</si>
  <si>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</si>
  <si>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</si>
  <si>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</si>
  <si>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</si>
  <si>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</si>
  <si>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</si>
  <si>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</si>
  <si>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</si>
  <si>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</si>
  <si>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</si>
  <si>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</si>
  <si>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</si>
  <si>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</si>
  <si>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</si>
  <si>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</si>
  <si>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</si>
  <si>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</si>
  <si>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</si>
  <si>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</si>
  <si>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</si>
  <si>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</si>
  <si>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</si>
  <si>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</si>
  <si>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</si>
  <si>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</si>
  <si>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</si>
  <si>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</si>
  <si>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</si>
  <si>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</si>
  <si>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</si>
  <si>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</si>
  <si>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</si>
  <si>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</si>
  <si>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</si>
  <si>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</si>
  <si>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</si>
  <si>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</si>
  <si>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</si>
  <si>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</si>
  <si>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</si>
  <si>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</si>
  <si>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</si>
  <si>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</si>
  <si>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</si>
  <si>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</si>
  <si>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</si>
  <si>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</si>
  <si>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</si>
  <si>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</si>
  <si>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</si>
  <si>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</si>
  <si>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</si>
  <si>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</si>
  <si>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</si>
  <si>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</si>
  <si>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</si>
  <si>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</si>
  <si>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</si>
  <si>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</si>
  <si>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</si>
  <si>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</si>
  <si>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</si>
  <si>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</si>
  <si>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</si>
  <si>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</si>
  <si>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</si>
  <si>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</si>
  <si>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</si>
  <si>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</si>
  <si>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</si>
  <si>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</si>
  <si>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</si>
  <si>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</si>
  <si>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</si>
  <si>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</si>
  <si>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</si>
  <si>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</si>
  <si>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</si>
  <si>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</si>
  <si>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</si>
  <si>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</si>
  <si>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</si>
  <si>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</si>
  <si>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</si>
  <si>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</si>
  <si>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</si>
  <si>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</si>
  <si>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</si>
  <si>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</si>
  <si>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</si>
  <si>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</si>
  <si>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</si>
  <si>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</si>
  <si>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</si>
  <si>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</si>
  <si>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</si>
  <si>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</si>
  <si>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</si>
  <si>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</si>
  <si>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</si>
  <si>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</si>
  <si>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</si>
  <si>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</si>
  <si>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</si>
  <si>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</si>
  <si>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</si>
  <si>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</si>
  <si>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</si>
  <si>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</si>
  <si>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</si>
  <si>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</si>
  <si>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</si>
  <si>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</si>
  <si>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</si>
  <si>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</si>
  <si>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</si>
  <si>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</si>
  <si>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</si>
  <si>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</si>
  <si>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</si>
  <si>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</si>
  <si>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</si>
  <si>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</si>
  <si>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</si>
  <si>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</si>
  <si>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</si>
  <si>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</si>
  <si>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</si>
  <si>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</si>
  <si>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</si>
  <si>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</si>
  <si>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</si>
  <si>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</si>
  <si>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</si>
  <si>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</si>
  <si>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</si>
  <si>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</si>
  <si>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</si>
  <si>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</si>
  <si>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</si>
  <si>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</si>
  <si>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</si>
  <si>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</si>
  <si>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</si>
  <si>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</si>
  <si>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</si>
  <si>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</si>
  <si>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</si>
  <si>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</si>
  <si>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</si>
  <si>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</si>
  <si>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</si>
  <si>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</si>
  <si>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</si>
  <si>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</si>
  <si>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</si>
  <si>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</si>
  <si>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</si>
  <si>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</si>
  <si>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</si>
  <si>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</si>
  <si>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</si>
  <si>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</si>
  <si>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</si>
  <si>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</si>
  <si>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</si>
  <si>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</si>
  <si>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</si>
  <si>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</si>
  <si>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</si>
  <si>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</si>
  <si>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</si>
  <si>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</si>
  <si>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</si>
  <si>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</si>
  <si>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</si>
  <si>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</si>
  <si>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</si>
  <si>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</si>
  <si>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</si>
  <si>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</si>
  <si>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</si>
  <si>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</si>
  <si>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</si>
  <si>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</si>
  <si>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</si>
  <si>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</si>
  <si>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</si>
  <si>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</si>
  <si>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</si>
  <si>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</si>
  <si>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</si>
  <si>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</si>
  <si>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</si>
  <si>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</si>
  <si>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</si>
  <si>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</si>
  <si>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</si>
  <si>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</si>
  <si>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</si>
  <si>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</si>
  <si>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</si>
  <si>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</si>
  <si>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</si>
  <si>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</si>
  <si>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</si>
  <si>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</si>
  <si>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</si>
  <si>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</si>
  <si>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</si>
  <si>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</si>
  <si>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</si>
  <si>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</si>
  <si>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</si>
  <si>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</si>
  <si>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</si>
  <si>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</si>
  <si>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</si>
  <si>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</si>
  <si>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</si>
  <si>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</si>
  <si>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</si>
  <si>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</si>
  <si>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</si>
  <si>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</si>
  <si>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</si>
  <si>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</si>
  <si>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</si>
  <si>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</si>
  <si>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</si>
  <si>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</si>
  <si>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</si>
  <si>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</si>
  <si>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</si>
  <si>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</si>
  <si>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</si>
  <si>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</si>
  <si>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</si>
  <si>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</si>
  <si>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</si>
  <si>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</si>
  <si>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</si>
  <si>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</si>
  <si>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</si>
  <si>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</si>
  <si>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</si>
  <si>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</si>
  <si>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</si>
  <si>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</si>
  <si>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</si>
  <si>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</si>
  <si>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</si>
  <si>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</si>
  <si>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</si>
  <si>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</si>
  <si>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</si>
  <si>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</si>
  <si>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</si>
  <si>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</si>
  <si>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</si>
  <si>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</si>
  <si>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</si>
  <si>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</si>
  <si>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</si>
  <si>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</si>
  <si>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</si>
  <si>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</si>
  <si>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</si>
  <si>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</si>
  <si>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</si>
  <si>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</si>
  <si>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</si>
  <si>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</si>
  <si>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</si>
  <si>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</si>
  <si>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</si>
  <si>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</si>
  <si>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</si>
  <si>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</si>
  <si>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</si>
  <si>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</si>
  <si>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</si>
  <si>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</si>
  <si>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</si>
  <si>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</si>
  <si>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</si>
  <si>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</si>
  <si>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</si>
  <si>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</si>
  <si>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</si>
  <si>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</si>
  <si>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</si>
  <si>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</si>
  <si>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</si>
  <si>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</si>
  <si>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</si>
  <si>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</si>
  <si>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</si>
  <si>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</si>
  <si>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</si>
  <si>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</si>
  <si>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</si>
  <si>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</si>
  <si>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</si>
  <si>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</si>
  <si>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</si>
  <si>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</si>
  <si>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</si>
  <si>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</si>
  <si>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</si>
  <si>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</si>
  <si>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</si>
  <si>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</si>
  <si>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</si>
  <si>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</si>
  <si>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</si>
  <si>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</si>
  <si>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</si>
  <si>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</si>
  <si>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</si>
  <si>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</si>
  <si>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</si>
  <si>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</si>
  <si>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</si>
  <si>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</si>
  <si>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</si>
  <si>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</si>
  <si>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</si>
  <si>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</si>
  <si>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</si>
  <si>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</si>
  <si>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</si>
  <si>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</si>
  <si>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</si>
  <si>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</si>
  <si>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</si>
  <si>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</si>
  <si>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</si>
  <si>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</si>
  <si>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</si>
  <si>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</si>
  <si>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</si>
  <si>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</si>
  <si>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</si>
  <si>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</si>
  <si>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</si>
  <si>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</si>
  <si>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</si>
  <si>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</si>
  <si>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</si>
  <si>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</si>
  <si>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</si>
  <si>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</si>
  <si>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</si>
  <si>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</si>
  <si>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</si>
  <si>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</si>
  <si>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</si>
  <si>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</si>
  <si>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</si>
  <si>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</si>
  <si>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</si>
  <si>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</si>
  <si>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</si>
  <si>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</si>
  <si>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</si>
  <si>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</si>
  <si>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</si>
  <si>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</si>
  <si>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</si>
  <si>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</si>
  <si>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</si>
  <si>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</si>
  <si>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</si>
  <si>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</si>
  <si>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</si>
  <si>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</si>
  <si>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</si>
  <si>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</si>
  <si>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</si>
  <si>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</si>
  <si>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</si>
  <si>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</si>
  <si>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</si>
  <si>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</si>
  <si>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</si>
  <si>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</si>
  <si>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</si>
  <si>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</si>
  <si>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</si>
  <si>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</si>
  <si>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</si>
  <si>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</si>
  <si>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</si>
  <si>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</si>
  <si>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</si>
  <si>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</si>
  <si>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</si>
  <si>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</si>
  <si>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</si>
  <si>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</si>
  <si>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</si>
  <si>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</si>
  <si>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</si>
  <si>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</si>
  <si>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</si>
  <si>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</si>
  <si>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</si>
  <si>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</si>
  <si>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</si>
  <si>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</si>
  <si>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</si>
  <si>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</si>
  <si>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</si>
  <si>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</si>
  <si>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</si>
  <si>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</si>
  <si>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</si>
  <si>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</si>
  <si>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</si>
  <si>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</si>
  <si>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</si>
  <si>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</si>
  <si>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</si>
  <si>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</si>
  <si>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</si>
  <si>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</si>
  <si>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</si>
  <si>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</si>
  <si>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</si>
  <si>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</si>
  <si>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</si>
  <si>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</si>
  <si>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</si>
  <si>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</si>
  <si>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</si>
  <si>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</si>
  <si>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</si>
  <si>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</si>
  <si>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</si>
  <si>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</si>
  <si>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</si>
  <si>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</si>
  <si>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</si>
  <si>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</si>
  <si>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</si>
  <si>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</si>
  <si>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</si>
  <si>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</si>
  <si>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</si>
  <si>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</si>
  <si>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</si>
  <si>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</si>
  <si>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</si>
  <si>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</si>
  <si>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</si>
  <si>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</si>
  <si>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</si>
  <si>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</si>
  <si>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</si>
  <si>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</si>
  <si>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</si>
  <si>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</si>
  <si>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</si>
  <si>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</si>
  <si>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</si>
  <si>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</si>
  <si>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</si>
  <si>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</si>
  <si>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</si>
  <si>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</si>
  <si>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</si>
  <si>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</si>
  <si>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</si>
  <si>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</si>
  <si>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</si>
  <si>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</si>
  <si>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</si>
  <si>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</si>
  <si>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</si>
  <si>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</si>
  <si>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</si>
  <si>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</si>
  <si>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</si>
  <si>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</si>
  <si>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</si>
  <si>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</si>
  <si>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</si>
  <si>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</si>
  <si>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</si>
  <si>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</si>
  <si>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</si>
  <si>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</si>
  <si>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</si>
  <si>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</si>
  <si>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</si>
  <si>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</si>
  <si>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</si>
  <si>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</si>
  <si>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</si>
  <si>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</si>
  <si>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</si>
  <si>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2020 y Al 31 de Diciembre de 2021</t>
  </si>
  <si>
    <t>Al 31 de Diciembre de 2021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</si>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</sst>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2" t="s">
        <v>141</v>
      </c>
      <c r="C1" s="472"/>
      <c r="D1" s="472"/>
      <c r="E1" s="472"/>
      <c r="F1" s="472"/>
      <c r="G1" s="472"/>
      <c r="H1" s="1"/>
      <c r="I1" s="1"/>
      <c r="J1" s="1"/>
      <c r="K1" s="1"/>
      <c r="L1" s="1"/>
    </row>
    <row r="2" spans="1:12" s="125" customFormat="1">
      <c r="B2" s="477" t="s">
        <v>677</v>
      </c>
      <c r="C2" s="478"/>
      <c r="D2" s="478"/>
      <c r="E2" s="478"/>
      <c r="F2" s="478"/>
      <c r="G2" s="479"/>
    </row>
    <row r="3" spans="1:12" s="125" customFormat="1">
      <c r="B3" s="480" t="s">
        <v>1</v>
      </c>
      <c r="C3" s="481"/>
      <c r="D3" s="481"/>
      <c r="E3" s="481"/>
      <c r="F3" s="481"/>
      <c r="G3" s="482"/>
    </row>
    <row r="4" spans="1:12" s="125" customFormat="1">
      <c r="B4" s="480" t="s">
        <v>687</v>
      </c>
      <c r="C4" s="481"/>
      <c r="D4" s="481"/>
      <c r="E4" s="481"/>
      <c r="F4" s="481"/>
      <c r="G4" s="482"/>
    </row>
    <row r="5" spans="1:12" s="125" customFormat="1">
      <c r="B5" s="483" t="s">
        <v>2</v>
      </c>
      <c r="C5" s="484"/>
      <c r="D5" s="484"/>
      <c r="E5" s="484"/>
      <c r="F5" s="484"/>
      <c r="G5" s="485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972935.39999999991</v>
      </c>
      <c r="D9" s="295">
        <f>D10+D11+D12+D13+D14+D15+D16</f>
        <v>1079023.58</v>
      </c>
      <c r="E9" s="209" t="s">
        <v>9</v>
      </c>
      <c r="F9" s="295">
        <f>F10+F11+F12+F13+F14+F15+F16+F17+F18</f>
        <v>465064.07999999996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967702.7</v>
      </c>
      <c r="D11" s="296">
        <v>1079023.58</v>
      </c>
      <c r="E11" s="210" t="s">
        <v>13</v>
      </c>
      <c r="F11" s="296">
        <v>64748.28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5232.7</v>
      </c>
      <c r="D16" s="296">
        <v>0</v>
      </c>
      <c r="E16" s="210" t="s">
        <v>23</v>
      </c>
      <c r="F16" s="296">
        <v>297098.78999999998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103217.01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3">
        <f>C9+C17+C25+C31+C38+C41</f>
        <v>972935.39999999991</v>
      </c>
      <c r="D47" s="302">
        <f>D9+D17+D25+D31+D38+D41</f>
        <v>1080576.7000000002</v>
      </c>
      <c r="E47" s="215" t="s">
        <v>83</v>
      </c>
      <c r="F47" s="434">
        <f>F9+F19+F23+F26+F27+F31+F38+F42</f>
        <v>465064.07999999996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4">
        <v>10163592.09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f>2501292.59+698574.39</f>
        <v>3199866.98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-312845.96000000002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465064.07999999996</v>
      </c>
      <c r="G60" s="303">
        <f>G47+G58</f>
        <v>257057.47</v>
      </c>
    </row>
    <row r="61" spans="2:7" s="240" customFormat="1" ht="13.5" customHeight="1">
      <c r="B61" s="214" t="s">
        <v>99</v>
      </c>
      <c r="C61" s="434">
        <f>C51+C52+C53+C54+C55+C56+C57+C58+C59</f>
        <v>13116099.75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4">
        <f>C47+C61</f>
        <v>14089035.15</v>
      </c>
      <c r="D63" s="434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13623971.07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-192016.39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13623971.07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4">
        <f>F60+F80</f>
        <v>14089035.15</v>
      </c>
      <c r="G82" s="434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679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3"/>
      <c r="D90" s="473"/>
      <c r="E90" s="474"/>
      <c r="F90" s="474"/>
      <c r="G90" s="227"/>
      <c r="H90" s="229"/>
    </row>
    <row r="91" spans="1:8" s="240" customFormat="1" ht="13.5" customHeight="1">
      <c r="A91" s="128"/>
      <c r="B91" s="229"/>
      <c r="C91" s="473"/>
      <c r="D91" s="473"/>
      <c r="E91" s="475"/>
      <c r="F91" s="476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6" t="s">
        <v>611</v>
      </c>
      <c r="C1" s="486"/>
      <c r="D1" s="486"/>
      <c r="E1" s="486"/>
      <c r="F1" s="486"/>
      <c r="G1" s="486"/>
      <c r="H1" s="486"/>
      <c r="I1" s="486"/>
      <c r="J1" s="19"/>
    </row>
    <row r="2" spans="2:10">
      <c r="B2" s="630" t="s">
        <v>674</v>
      </c>
      <c r="C2" s="631"/>
      <c r="D2" s="631"/>
      <c r="E2" s="631"/>
      <c r="F2" s="631"/>
      <c r="G2" s="631"/>
      <c r="H2" s="631"/>
      <c r="I2" s="632"/>
      <c r="J2" s="18"/>
    </row>
    <row r="3" spans="2:10">
      <c r="B3" s="633" t="s">
        <v>416</v>
      </c>
      <c r="C3" s="634"/>
      <c r="D3" s="634"/>
      <c r="E3" s="634"/>
      <c r="F3" s="634"/>
      <c r="G3" s="634"/>
      <c r="H3" s="634"/>
      <c r="I3" s="635"/>
      <c r="J3" s="18"/>
    </row>
    <row r="4" spans="2:10">
      <c r="B4" s="633" t="s">
        <v>2</v>
      </c>
      <c r="C4" s="634"/>
      <c r="D4" s="634"/>
      <c r="E4" s="634"/>
      <c r="F4" s="634"/>
      <c r="G4" s="634"/>
      <c r="H4" s="634"/>
      <c r="I4" s="635"/>
      <c r="J4" s="18"/>
    </row>
    <row r="5" spans="2:10">
      <c r="B5" s="636" t="s">
        <v>417</v>
      </c>
      <c r="C5" s="637"/>
      <c r="D5" s="637"/>
      <c r="E5" s="637"/>
      <c r="F5" s="637"/>
      <c r="G5" s="637"/>
      <c r="H5" s="637"/>
      <c r="I5" s="638"/>
      <c r="J5" s="17"/>
    </row>
    <row r="6" spans="2:10" ht="33" customHeight="1">
      <c r="B6" s="639" t="s">
        <v>418</v>
      </c>
      <c r="C6" s="639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4"/>
      <c r="C7" s="625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8" t="s">
        <v>612</v>
      </c>
      <c r="C8" s="629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6"/>
      <c r="C21" s="627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8" t="s">
        <v>625</v>
      </c>
      <c r="C22" s="629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6"/>
      <c r="C28" s="627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8" t="s">
        <v>631</v>
      </c>
      <c r="C29" s="629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6"/>
      <c r="C31" s="627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8" t="s">
        <v>633</v>
      </c>
      <c r="C32" s="629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6"/>
      <c r="C33" s="627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2"/>
      <c r="C38" s="623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9" t="s">
        <v>635</v>
      </c>
      <c r="C1" s="569"/>
      <c r="D1" s="569"/>
      <c r="E1" s="569"/>
      <c r="F1" s="569"/>
      <c r="G1" s="569"/>
      <c r="H1" s="569"/>
      <c r="I1" s="569"/>
    </row>
    <row r="2" spans="2:9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>
      <c r="B3" s="633" t="s">
        <v>427</v>
      </c>
      <c r="C3" s="634"/>
      <c r="D3" s="634"/>
      <c r="E3" s="634"/>
      <c r="F3" s="634"/>
      <c r="G3" s="634"/>
      <c r="H3" s="634"/>
      <c r="I3" s="635"/>
    </row>
    <row r="4" spans="2:9">
      <c r="B4" s="633" t="s">
        <v>658</v>
      </c>
      <c r="C4" s="634"/>
      <c r="D4" s="634"/>
      <c r="E4" s="634"/>
      <c r="F4" s="634"/>
      <c r="G4" s="634"/>
      <c r="H4" s="634"/>
      <c r="I4" s="635"/>
    </row>
    <row r="5" spans="2:9">
      <c r="B5" s="636" t="s">
        <v>428</v>
      </c>
      <c r="C5" s="637"/>
      <c r="D5" s="637"/>
      <c r="E5" s="637"/>
      <c r="F5" s="637"/>
      <c r="G5" s="637"/>
      <c r="H5" s="637"/>
      <c r="I5" s="638"/>
    </row>
    <row r="6" spans="2:9" ht="24.75">
      <c r="B6" s="639" t="s">
        <v>418</v>
      </c>
      <c r="C6" s="639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40" t="s">
        <v>636</v>
      </c>
      <c r="C7" s="641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2" t="s">
        <v>646</v>
      </c>
      <c r="C18" s="643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2" t="s">
        <v>648</v>
      </c>
      <c r="C29" s="643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6" t="s">
        <v>649</v>
      </c>
      <c r="C1" s="486"/>
      <c r="D1" s="486"/>
      <c r="E1" s="486"/>
      <c r="F1" s="486"/>
      <c r="G1" s="486"/>
      <c r="H1" s="486"/>
      <c r="I1" s="486"/>
    </row>
    <row r="2" spans="2:9" ht="14.1" customHeight="1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 ht="14.1" customHeight="1">
      <c r="B3" s="633" t="s">
        <v>429</v>
      </c>
      <c r="C3" s="634"/>
      <c r="D3" s="634"/>
      <c r="E3" s="634"/>
      <c r="F3" s="634"/>
      <c r="G3" s="634"/>
      <c r="H3" s="634"/>
      <c r="I3" s="635"/>
    </row>
    <row r="4" spans="2:9" ht="14.1" customHeight="1">
      <c r="B4" s="636" t="s">
        <v>659</v>
      </c>
      <c r="C4" s="637"/>
      <c r="D4" s="637"/>
      <c r="E4" s="637"/>
      <c r="F4" s="637"/>
      <c r="G4" s="637"/>
      <c r="H4" s="637"/>
      <c r="I4" s="638"/>
    </row>
    <row r="5" spans="2:9" ht="20.100000000000001" customHeight="1">
      <c r="B5" s="639" t="s">
        <v>418</v>
      </c>
      <c r="C5" s="639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8" t="s">
        <v>650</v>
      </c>
      <c r="C7" s="629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8" t="s">
        <v>652</v>
      </c>
      <c r="C21" s="629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8" t="s">
        <v>653</v>
      </c>
      <c r="C28" s="629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8" t="s">
        <v>654</v>
      </c>
      <c r="C31" s="629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7" t="s">
        <v>485</v>
      </c>
      <c r="C39" s="647"/>
      <c r="D39" s="647"/>
      <c r="E39" s="647"/>
      <c r="F39" s="647"/>
      <c r="G39" s="647"/>
      <c r="H39" s="647"/>
      <c r="I39" s="647"/>
    </row>
    <row r="40" spans="2:9">
      <c r="B40" s="647" t="s">
        <v>486</v>
      </c>
      <c r="C40" s="647"/>
      <c r="D40" s="647"/>
      <c r="E40" s="647"/>
      <c r="F40" s="647"/>
      <c r="G40" s="647"/>
      <c r="H40" s="647"/>
      <c r="I40" s="647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4" t="s">
        <v>674</v>
      </c>
      <c r="C2" s="645"/>
      <c r="D2" s="645"/>
      <c r="E2" s="645"/>
      <c r="F2" s="645"/>
      <c r="G2" s="645"/>
      <c r="H2" s="645"/>
      <c r="I2" s="646"/>
    </row>
    <row r="3" spans="2:9">
      <c r="B3" s="633" t="s">
        <v>436</v>
      </c>
      <c r="C3" s="634"/>
      <c r="D3" s="634"/>
      <c r="E3" s="634"/>
      <c r="F3" s="634"/>
      <c r="G3" s="634"/>
      <c r="H3" s="634"/>
      <c r="I3" s="635"/>
    </row>
    <row r="4" spans="2:9">
      <c r="B4" s="636" t="s">
        <v>658</v>
      </c>
      <c r="C4" s="637"/>
      <c r="D4" s="637"/>
      <c r="E4" s="637"/>
      <c r="F4" s="637"/>
      <c r="G4" s="637"/>
      <c r="H4" s="637"/>
      <c r="I4" s="638"/>
    </row>
    <row r="5" spans="2:9" ht="17.25">
      <c r="B5" s="639" t="s">
        <v>418</v>
      </c>
      <c r="C5" s="639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50" t="s">
        <v>636</v>
      </c>
      <c r="C6" s="651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8" t="s">
        <v>646</v>
      </c>
      <c r="C17" s="649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8" t="s">
        <v>656</v>
      </c>
      <c r="C28" s="649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7" t="s">
        <v>483</v>
      </c>
      <c r="C31" s="647"/>
      <c r="D31" s="647"/>
      <c r="E31" s="647"/>
      <c r="F31" s="647"/>
      <c r="G31" s="647"/>
      <c r="H31" s="647"/>
      <c r="I31" s="647"/>
    </row>
    <row r="32" spans="2:9">
      <c r="B32" s="647" t="s">
        <v>484</v>
      </c>
      <c r="C32" s="647"/>
      <c r="D32" s="647"/>
      <c r="E32" s="647"/>
      <c r="F32" s="647"/>
      <c r="G32" s="647"/>
      <c r="H32" s="647"/>
      <c r="I32" s="647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6" t="s">
        <v>657</v>
      </c>
      <c r="C1" s="486"/>
      <c r="D1" s="486"/>
      <c r="E1" s="486"/>
      <c r="F1" s="486"/>
      <c r="G1" s="486"/>
      <c r="H1" s="486"/>
      <c r="I1" s="486"/>
    </row>
    <row r="2" spans="2:9">
      <c r="B2" s="652" t="s">
        <v>674</v>
      </c>
      <c r="C2" s="653"/>
      <c r="D2" s="653"/>
      <c r="E2" s="653"/>
      <c r="F2" s="653"/>
      <c r="G2" s="653"/>
      <c r="H2" s="653"/>
      <c r="I2" s="654"/>
    </row>
    <row r="3" spans="2:9">
      <c r="B3" s="655" t="s">
        <v>437</v>
      </c>
      <c r="C3" s="656"/>
      <c r="D3" s="656"/>
      <c r="E3" s="656"/>
      <c r="F3" s="656"/>
      <c r="G3" s="656"/>
      <c r="H3" s="656"/>
      <c r="I3" s="657"/>
    </row>
    <row r="4" spans="2:9" ht="24.75">
      <c r="B4" s="658"/>
      <c r="C4" s="658"/>
      <c r="D4" s="658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2" t="s">
        <v>489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</row>
    <row r="2" spans="2:13" ht="14.1" customHeight="1">
      <c r="B2" s="630" t="s">
        <v>0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2"/>
    </row>
    <row r="3" spans="2:13" ht="14.1" customHeight="1">
      <c r="B3" s="633" t="s">
        <v>490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5"/>
    </row>
    <row r="4" spans="2:13" ht="14.1" customHeight="1">
      <c r="B4" s="636" t="s">
        <v>491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8"/>
    </row>
    <row r="5" spans="2:13" ht="14.1" customHeight="1">
      <c r="B5" s="661" t="s">
        <v>492</v>
      </c>
      <c r="C5" s="661"/>
      <c r="D5" s="661"/>
      <c r="E5" s="661"/>
      <c r="F5" s="639" t="s">
        <v>493</v>
      </c>
      <c r="G5" s="639"/>
      <c r="H5" s="639"/>
      <c r="I5" s="639"/>
      <c r="J5" s="639" t="s">
        <v>494</v>
      </c>
      <c r="K5" s="639"/>
      <c r="L5" s="659" t="s">
        <v>495</v>
      </c>
      <c r="M5" s="659" t="s">
        <v>496</v>
      </c>
    </row>
    <row r="6" spans="2:13" ht="14.1" customHeight="1">
      <c r="B6" s="661"/>
      <c r="C6" s="661"/>
      <c r="D6" s="661"/>
      <c r="E6" s="661"/>
      <c r="F6" s="659" t="s">
        <v>497</v>
      </c>
      <c r="G6" s="659"/>
      <c r="H6" s="659" t="s">
        <v>498</v>
      </c>
      <c r="I6" s="659"/>
      <c r="J6" s="8"/>
      <c r="K6" s="8"/>
      <c r="L6" s="659"/>
      <c r="M6" s="659"/>
    </row>
    <row r="7" spans="2:13" ht="16.5">
      <c r="B7" s="661"/>
      <c r="C7" s="661"/>
      <c r="D7" s="661"/>
      <c r="E7" s="661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9"/>
      <c r="M7" s="659"/>
    </row>
    <row r="8" spans="2:13" ht="15" customHeight="1">
      <c r="B8" s="663" t="s">
        <v>503</v>
      </c>
      <c r="C8" s="664"/>
      <c r="D8" s="664"/>
      <c r="E8" s="664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5" t="s">
        <v>504</v>
      </c>
      <c r="C9" s="666"/>
      <c r="D9" s="666"/>
      <c r="E9" s="666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60" t="s">
        <v>505</v>
      </c>
      <c r="E10" s="660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60" t="s">
        <v>516</v>
      </c>
      <c r="E14" s="660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60" t="s">
        <v>517</v>
      </c>
      <c r="E18" s="660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60" t="s">
        <v>521</v>
      </c>
      <c r="E22" s="660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60" t="s">
        <v>534</v>
      </c>
      <c r="E29" s="660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60" t="s">
        <v>541</v>
      </c>
      <c r="E32" s="660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60" t="s">
        <v>544</v>
      </c>
      <c r="E34" s="660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5" t="s">
        <v>547</v>
      </c>
      <c r="C38" s="666"/>
      <c r="D38" s="666"/>
      <c r="E38" s="666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60" t="s">
        <v>508</v>
      </c>
      <c r="E39" s="660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60" t="s">
        <v>558</v>
      </c>
      <c r="E45" s="660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60" t="s">
        <v>565</v>
      </c>
      <c r="E50" s="660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3" t="s">
        <v>569</v>
      </c>
      <c r="C54" s="664"/>
      <c r="D54" s="664"/>
      <c r="E54" s="664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5" t="s">
        <v>504</v>
      </c>
      <c r="C55" s="666"/>
      <c r="D55" s="666"/>
      <c r="E55" s="666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60" t="s">
        <v>570</v>
      </c>
      <c r="E56" s="660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5" t="s">
        <v>547</v>
      </c>
      <c r="C62" s="666"/>
      <c r="D62" s="666"/>
      <c r="E62" s="666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9" t="s">
        <v>580</v>
      </c>
      <c r="E63" s="670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9" t="s">
        <v>583</v>
      </c>
      <c r="E64" s="670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9" t="s">
        <v>584</v>
      </c>
      <c r="E65" s="670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3" t="s">
        <v>586</v>
      </c>
      <c r="C66" s="664"/>
      <c r="D66" s="664"/>
      <c r="E66" s="664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7" t="s">
        <v>504</v>
      </c>
      <c r="C67" s="668"/>
      <c r="D67" s="668"/>
      <c r="E67" s="668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60" t="s">
        <v>587</v>
      </c>
      <c r="E68" s="660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6" t="s">
        <v>595</v>
      </c>
      <c r="C1" s="486"/>
      <c r="D1" s="486"/>
      <c r="E1" s="486"/>
      <c r="F1" s="486"/>
      <c r="G1" s="486"/>
      <c r="H1" s="486"/>
      <c r="I1" s="486"/>
      <c r="J1" s="486"/>
      <c r="K1" s="1"/>
    </row>
    <row r="2" spans="1:11">
      <c r="B2" s="477" t="s">
        <v>677</v>
      </c>
      <c r="C2" s="478"/>
      <c r="D2" s="478"/>
      <c r="E2" s="478"/>
      <c r="F2" s="478"/>
      <c r="G2" s="478"/>
      <c r="H2" s="478"/>
      <c r="I2" s="478"/>
      <c r="J2" s="479"/>
    </row>
    <row r="3" spans="1:11">
      <c r="B3" s="494" t="s">
        <v>117</v>
      </c>
      <c r="C3" s="495"/>
      <c r="D3" s="495"/>
      <c r="E3" s="495"/>
      <c r="F3" s="495"/>
      <c r="G3" s="495"/>
      <c r="H3" s="495"/>
      <c r="I3" s="495"/>
      <c r="J3" s="496"/>
    </row>
    <row r="4" spans="1:11">
      <c r="B4" s="499" t="str">
        <f>+'Formato 1'!B4:G4</f>
        <v>Al 31 de Diciembre 2020 y Al 31 de Diciembre de 2021</v>
      </c>
      <c r="C4" s="500"/>
      <c r="D4" s="500"/>
      <c r="E4" s="500"/>
      <c r="F4" s="500"/>
      <c r="G4" s="500"/>
      <c r="H4" s="500"/>
      <c r="I4" s="500"/>
      <c r="J4" s="501"/>
    </row>
    <row r="5" spans="1:11">
      <c r="B5" s="502" t="s">
        <v>2</v>
      </c>
      <c r="C5" s="503"/>
      <c r="D5" s="503"/>
      <c r="E5" s="503"/>
      <c r="F5" s="503"/>
      <c r="G5" s="503"/>
      <c r="H5" s="503"/>
      <c r="I5" s="503"/>
      <c r="J5" s="504"/>
    </row>
    <row r="6" spans="1:11" ht="41.25">
      <c r="B6" s="505" t="s">
        <v>683</v>
      </c>
      <c r="C6" s="505"/>
      <c r="D6" s="126" t="s">
        <v>685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2"/>
      <c r="C7" s="493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8" t="s">
        <v>123</v>
      </c>
      <c r="C8" s="489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5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8" t="s">
        <v>132</v>
      </c>
      <c r="C17" s="489"/>
      <c r="D17" s="432">
        <v>257057.47</v>
      </c>
      <c r="E17" s="433">
        <v>286226.61</v>
      </c>
      <c r="F17" s="470">
        <v>78220</v>
      </c>
      <c r="G17" s="296">
        <v>0</v>
      </c>
      <c r="H17" s="457">
        <f>+D17+E17-F17</f>
        <v>465064.07999999996</v>
      </c>
      <c r="I17" s="310"/>
      <c r="J17" s="469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8" t="s">
        <v>133</v>
      </c>
      <c r="C19" s="489"/>
      <c r="D19" s="309">
        <f>D8+D17</f>
        <v>257057.47</v>
      </c>
      <c r="E19" s="309">
        <f>E8+E17</f>
        <v>286226.61</v>
      </c>
      <c r="F19" s="309">
        <f>F8+F17</f>
        <v>78220</v>
      </c>
      <c r="G19" s="309">
        <f>G8+G17</f>
        <v>0</v>
      </c>
      <c r="H19" s="434">
        <f>H8+H17</f>
        <v>465064.07999999996</v>
      </c>
      <c r="I19" s="296"/>
      <c r="J19" s="296"/>
    </row>
    <row r="20" spans="1:11" s="230" customFormat="1" ht="27.75" customHeight="1">
      <c r="A20" s="125"/>
      <c r="B20" s="488"/>
      <c r="C20" s="489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8" t="s">
        <v>597</v>
      </c>
      <c r="C21" s="489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5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6"/>
      <c r="C23" s="407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8"/>
      <c r="C24" s="409" t="s">
        <v>136</v>
      </c>
      <c r="D24" s="410">
        <v>0</v>
      </c>
      <c r="E24" s="410">
        <v>0</v>
      </c>
      <c r="F24" s="410">
        <v>0</v>
      </c>
      <c r="G24" s="410">
        <v>0</v>
      </c>
      <c r="H24" s="308">
        <f>D24+E24+F24+G24</f>
        <v>0</v>
      </c>
      <c r="I24" s="410"/>
      <c r="J24" s="410"/>
      <c r="K24" s="230"/>
    </row>
    <row r="25" spans="1:11" ht="27.75" customHeight="1">
      <c r="B25" s="490"/>
      <c r="C25" s="491"/>
      <c r="D25" s="411"/>
      <c r="E25" s="411"/>
      <c r="F25" s="411"/>
      <c r="G25" s="411"/>
      <c r="H25" s="411"/>
      <c r="I25" s="412"/>
      <c r="J25" s="412"/>
      <c r="K25" s="230"/>
    </row>
    <row r="26" spans="1:11" ht="27.75" customHeight="1">
      <c r="B26" s="488" t="s">
        <v>137</v>
      </c>
      <c r="C26" s="489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5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5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5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7"/>
      <c r="C30" s="498"/>
      <c r="D30" s="413"/>
      <c r="E30" s="413"/>
      <c r="F30" s="413"/>
      <c r="G30" s="413"/>
      <c r="H30" s="413"/>
      <c r="I30" s="414"/>
      <c r="J30" s="414"/>
    </row>
    <row r="31" spans="1:11" ht="5.0999999999999996" customHeight="1">
      <c r="B31" s="415"/>
      <c r="C31" s="415"/>
      <c r="D31" s="415"/>
      <c r="E31" s="415"/>
      <c r="F31" s="415"/>
      <c r="G31" s="415"/>
      <c r="H31" s="415"/>
      <c r="I31" s="415"/>
      <c r="J31" s="415"/>
    </row>
    <row r="32" spans="1:11" ht="20.25" customHeight="1">
      <c r="B32" s="416">
        <v>1</v>
      </c>
      <c r="C32" s="487" t="s">
        <v>487</v>
      </c>
      <c r="D32" s="487"/>
      <c r="E32" s="487"/>
      <c r="F32" s="487"/>
      <c r="G32" s="487"/>
      <c r="H32" s="487"/>
      <c r="I32" s="487"/>
      <c r="J32" s="487"/>
    </row>
    <row r="33" spans="2:10">
      <c r="B33" s="416">
        <v>2</v>
      </c>
      <c r="C33" s="487" t="s">
        <v>488</v>
      </c>
      <c r="D33" s="487"/>
      <c r="E33" s="487"/>
      <c r="F33" s="487"/>
      <c r="G33" s="487"/>
      <c r="H33" s="487"/>
      <c r="I33" s="487"/>
      <c r="J33" s="487"/>
    </row>
    <row r="34" spans="2:10">
      <c r="B34" s="415"/>
      <c r="C34" s="415"/>
      <c r="D34" s="415"/>
      <c r="E34" s="415"/>
      <c r="F34" s="415"/>
      <c r="G34" s="415"/>
      <c r="H34" s="415"/>
      <c r="I34" s="415"/>
      <c r="J34" s="415"/>
    </row>
    <row r="35" spans="2:10" ht="45">
      <c r="B35" s="513" t="s">
        <v>142</v>
      </c>
      <c r="C35" s="513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5"/>
      <c r="J35" s="415"/>
    </row>
    <row r="36" spans="2:10" ht="24.75" customHeight="1">
      <c r="B36" s="511" t="s">
        <v>144</v>
      </c>
      <c r="C36" s="512"/>
      <c r="D36" s="417"/>
      <c r="E36" s="418"/>
      <c r="F36" s="418"/>
      <c r="G36" s="418"/>
      <c r="H36" s="418"/>
      <c r="I36" s="415"/>
      <c r="J36" s="415"/>
    </row>
    <row r="37" spans="2:10" ht="24.75" customHeight="1">
      <c r="B37" s="419"/>
      <c r="C37" s="420" t="s">
        <v>145</v>
      </c>
      <c r="D37" s="421">
        <v>0</v>
      </c>
      <c r="E37" s="422"/>
      <c r="F37" s="422"/>
      <c r="G37" s="422"/>
      <c r="H37" s="422"/>
      <c r="I37" s="415"/>
      <c r="J37" s="415"/>
    </row>
    <row r="38" spans="2:10" ht="24.75" customHeight="1">
      <c r="B38" s="419"/>
      <c r="C38" s="420" t="s">
        <v>146</v>
      </c>
      <c r="D38" s="421">
        <v>0</v>
      </c>
      <c r="E38" s="422"/>
      <c r="F38" s="422"/>
      <c r="G38" s="422"/>
      <c r="H38" s="422"/>
      <c r="I38" s="415"/>
      <c r="J38" s="415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506"/>
      <c r="F45" s="506"/>
      <c r="G45" s="178"/>
      <c r="H45" s="508"/>
      <c r="I45" s="508"/>
    </row>
    <row r="46" spans="2:10" ht="12.75" customHeight="1">
      <c r="B46" s="140"/>
      <c r="C46" s="179"/>
      <c r="D46" s="178"/>
      <c r="E46" s="507"/>
      <c r="F46" s="507"/>
      <c r="G46" s="178"/>
      <c r="H46" s="509"/>
      <c r="I46" s="510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6" t="s">
        <v>598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2" spans="2:12" s="125" customFormat="1">
      <c r="B2" s="477" t="s">
        <v>677</v>
      </c>
      <c r="C2" s="478"/>
      <c r="D2" s="478"/>
      <c r="E2" s="478"/>
      <c r="F2" s="478"/>
      <c r="G2" s="478"/>
      <c r="H2" s="478"/>
      <c r="I2" s="478"/>
      <c r="J2" s="478"/>
      <c r="K2" s="478"/>
      <c r="L2" s="479"/>
    </row>
    <row r="3" spans="2:12" s="125" customFormat="1">
      <c r="B3" s="494" t="s">
        <v>148</v>
      </c>
      <c r="C3" s="495"/>
      <c r="D3" s="495"/>
      <c r="E3" s="495"/>
      <c r="F3" s="495"/>
      <c r="G3" s="495"/>
      <c r="H3" s="495"/>
      <c r="I3" s="495"/>
      <c r="J3" s="495"/>
      <c r="K3" s="495"/>
      <c r="L3" s="496"/>
    </row>
    <row r="4" spans="2:12" s="125" customFormat="1">
      <c r="B4" s="516" t="str">
        <f>+'Formato 2'!B4:J4</f>
        <v>Al 31 de Diciembre 2020 y Al 31 de Diciembre de 2021</v>
      </c>
      <c r="C4" s="517"/>
      <c r="D4" s="517"/>
      <c r="E4" s="517"/>
      <c r="F4" s="517"/>
      <c r="G4" s="517"/>
      <c r="H4" s="517"/>
      <c r="I4" s="517"/>
      <c r="J4" s="517"/>
      <c r="K4" s="517"/>
      <c r="L4" s="518"/>
    </row>
    <row r="5" spans="2:12" s="125" customFormat="1">
      <c r="B5" s="502" t="s">
        <v>2</v>
      </c>
      <c r="C5" s="503"/>
      <c r="D5" s="503"/>
      <c r="E5" s="503"/>
      <c r="F5" s="503"/>
      <c r="G5" s="503"/>
      <c r="H5" s="503"/>
      <c r="I5" s="503"/>
      <c r="J5" s="503"/>
      <c r="K5" s="503"/>
      <c r="L5" s="504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506"/>
      <c r="G29" s="506"/>
      <c r="H29" s="181"/>
      <c r="I29" s="181"/>
      <c r="J29" s="181"/>
      <c r="K29" s="508"/>
      <c r="L29" s="508"/>
    </row>
    <row r="30" spans="2:12" s="125" customFormat="1" ht="12.75" customHeight="1">
      <c r="B30" s="183"/>
      <c r="C30" s="182"/>
      <c r="D30" s="182"/>
      <c r="E30" s="182"/>
      <c r="F30" s="507"/>
      <c r="G30" s="507"/>
      <c r="H30" s="182"/>
      <c r="I30" s="182"/>
      <c r="J30" s="182"/>
      <c r="K30" s="514"/>
      <c r="L30" s="515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6" t="s">
        <v>599</v>
      </c>
      <c r="C1" s="486"/>
      <c r="D1" s="486"/>
      <c r="E1" s="486"/>
      <c r="F1" s="486"/>
      <c r="G1" s="486"/>
    </row>
    <row r="2" spans="1:7" s="125" customFormat="1" ht="14.25">
      <c r="B2" s="477" t="s">
        <v>677</v>
      </c>
      <c r="C2" s="478"/>
      <c r="D2" s="478"/>
      <c r="E2" s="478"/>
      <c r="F2" s="478"/>
      <c r="G2" s="479"/>
    </row>
    <row r="3" spans="1:7" s="125" customFormat="1" ht="14.25">
      <c r="B3" s="532" t="s">
        <v>168</v>
      </c>
      <c r="C3" s="533"/>
      <c r="D3" s="533"/>
      <c r="E3" s="533"/>
      <c r="F3" s="533"/>
      <c r="G3" s="534"/>
    </row>
    <row r="4" spans="1:7" s="125" customFormat="1" ht="14.25">
      <c r="B4" s="480" t="s">
        <v>688</v>
      </c>
      <c r="C4" s="481"/>
      <c r="D4" s="481"/>
      <c r="E4" s="481"/>
      <c r="F4" s="481"/>
      <c r="G4" s="482"/>
    </row>
    <row r="5" spans="1:7" s="125" customFormat="1" ht="14.25">
      <c r="B5" s="535" t="s">
        <v>686</v>
      </c>
      <c r="C5" s="536"/>
      <c r="D5" s="536"/>
      <c r="E5" s="536"/>
      <c r="F5" s="536"/>
      <c r="G5" s="537"/>
    </row>
    <row r="6" spans="1:7" s="125" customFormat="1" ht="8.1" customHeight="1">
      <c r="B6" s="135"/>
    </row>
    <row r="7" spans="1:7" s="125" customFormat="1" ht="16.5">
      <c r="B7" s="538" t="s">
        <v>665</v>
      </c>
      <c r="C7" s="539"/>
      <c r="D7" s="540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8" t="s">
        <v>172</v>
      </c>
      <c r="D9" s="529"/>
      <c r="E9" s="435">
        <f>E10+E11+E12</f>
        <v>21759601.780000001</v>
      </c>
      <c r="F9" s="435">
        <f>F10+F11+F12</f>
        <v>20121751.679999996</v>
      </c>
      <c r="G9" s="435">
        <f>G10+G11+G12</f>
        <v>20121751.679999996</v>
      </c>
    </row>
    <row r="10" spans="1:7" s="230" customFormat="1" ht="11.1" customHeight="1">
      <c r="A10" s="125"/>
      <c r="B10" s="139"/>
      <c r="C10" s="231"/>
      <c r="D10" s="431" t="s">
        <v>173</v>
      </c>
      <c r="E10" s="172">
        <v>21759601.780000001</v>
      </c>
      <c r="F10" s="382">
        <f>19191000.72+455894+465064.08</f>
        <v>20111958.799999997</v>
      </c>
      <c r="G10" s="382">
        <f>+F10</f>
        <v>20111958.799999997</v>
      </c>
    </row>
    <row r="11" spans="1:7" s="230" customFormat="1" ht="11.1" customHeight="1">
      <c r="A11" s="125"/>
      <c r="B11" s="139"/>
      <c r="C11" s="231"/>
      <c r="D11" s="431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1" t="s">
        <v>175</v>
      </c>
      <c r="E12" s="172">
        <v>0</v>
      </c>
      <c r="F12" s="172">
        <v>9792.8799999999992</v>
      </c>
      <c r="G12" s="172">
        <f>+F12</f>
        <v>9792.8799999999992</v>
      </c>
    </row>
    <row r="13" spans="1:7" s="230" customFormat="1" ht="2.25" customHeight="1">
      <c r="A13" s="125"/>
      <c r="B13" s="139"/>
      <c r="C13" s="436"/>
      <c r="D13" s="437"/>
      <c r="E13" s="172"/>
      <c r="F13" s="172"/>
      <c r="G13" s="172"/>
    </row>
    <row r="14" spans="1:7" s="230" customFormat="1" ht="12.95" customHeight="1">
      <c r="A14" s="125"/>
      <c r="B14" s="337"/>
      <c r="C14" s="528" t="s">
        <v>675</v>
      </c>
      <c r="D14" s="529"/>
      <c r="E14" s="435">
        <f>E15+E16</f>
        <v>0</v>
      </c>
      <c r="F14" s="435">
        <f>F15+F16</f>
        <v>0</v>
      </c>
      <c r="G14" s="435">
        <f>G15+G16</f>
        <v>0</v>
      </c>
    </row>
    <row r="15" spans="1:7" s="230" customFormat="1" ht="11.1" customHeight="1">
      <c r="A15" s="125"/>
      <c r="B15" s="338"/>
      <c r="C15" s="231"/>
      <c r="D15" s="431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1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6"/>
      <c r="D17" s="437"/>
      <c r="E17" s="172"/>
      <c r="F17" s="172"/>
      <c r="G17" s="172"/>
    </row>
    <row r="18" spans="1:8" s="230" customFormat="1" ht="12.95" customHeight="1">
      <c r="A18" s="125"/>
      <c r="B18" s="338"/>
      <c r="C18" s="528" t="s">
        <v>178</v>
      </c>
      <c r="D18" s="529"/>
      <c r="E18" s="438">
        <f>E19+E20</f>
        <v>0</v>
      </c>
      <c r="F18" s="438">
        <f>F19+F20</f>
        <v>0</v>
      </c>
      <c r="G18" s="438">
        <f>G19+G20</f>
        <v>0</v>
      </c>
    </row>
    <row r="19" spans="1:8" s="230" customFormat="1" ht="11.1" customHeight="1">
      <c r="A19" s="125"/>
      <c r="B19" s="338"/>
      <c r="C19" s="231"/>
      <c r="D19" s="431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1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6"/>
      <c r="D21" s="437"/>
      <c r="E21" s="171"/>
      <c r="F21" s="171"/>
      <c r="G21" s="171"/>
    </row>
    <row r="22" spans="1:8" s="230" customFormat="1" ht="12.95" customHeight="1">
      <c r="A22" s="125"/>
      <c r="B22" s="338"/>
      <c r="C22" s="528" t="s">
        <v>181</v>
      </c>
      <c r="D22" s="529"/>
      <c r="E22" s="435">
        <f>E9-E14+E18</f>
        <v>21759601.780000001</v>
      </c>
      <c r="F22" s="435">
        <f>F9-F14+F18</f>
        <v>20121751.679999996</v>
      </c>
      <c r="G22" s="435">
        <f>G9-G14+G18</f>
        <v>20121751.679999996</v>
      </c>
      <c r="H22" s="171"/>
    </row>
    <row r="23" spans="1:8" s="230" customFormat="1" ht="12.95" customHeight="1">
      <c r="A23" s="125"/>
      <c r="B23" s="139"/>
      <c r="C23" s="528" t="s">
        <v>182</v>
      </c>
      <c r="D23" s="529"/>
      <c r="E23" s="438">
        <f>E22-E12</f>
        <v>21759601.780000001</v>
      </c>
      <c r="F23" s="435">
        <f>F22-F12</f>
        <v>20111958.799999997</v>
      </c>
      <c r="G23" s="435">
        <f>G22-G12</f>
        <v>20111958.799999997</v>
      </c>
    </row>
    <row r="24" spans="1:8" s="230" customFormat="1" ht="12.95" customHeight="1">
      <c r="A24" s="125"/>
      <c r="B24" s="139"/>
      <c r="C24" s="528" t="s">
        <v>183</v>
      </c>
      <c r="D24" s="529"/>
      <c r="E24" s="438">
        <f>E23-E18</f>
        <v>21759601.780000001</v>
      </c>
      <c r="F24" s="435">
        <f>F23-F18</f>
        <v>20111958.799999997</v>
      </c>
      <c r="G24" s="435">
        <f>G23-G18</f>
        <v>20111958.799999997</v>
      </c>
    </row>
    <row r="25" spans="1:8" s="230" customFormat="1" ht="8.1" customHeight="1">
      <c r="A25" s="125"/>
      <c r="B25" s="143"/>
      <c r="C25" s="439"/>
      <c r="D25" s="440"/>
      <c r="E25" s="441"/>
      <c r="F25" s="442"/>
      <c r="G25" s="441"/>
    </row>
    <row r="26" spans="1:8" s="230" customFormat="1" ht="8.1" customHeight="1">
      <c r="A26" s="125"/>
      <c r="B26" s="135"/>
    </row>
    <row r="27" spans="1:8" s="125" customFormat="1" ht="14.25">
      <c r="B27" s="531" t="s">
        <v>184</v>
      </c>
      <c r="C27" s="531"/>
      <c r="D27" s="531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9" t="s">
        <v>187</v>
      </c>
      <c r="D29" s="520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9" t="s">
        <v>190</v>
      </c>
      <c r="D33" s="520"/>
      <c r="E33" s="237">
        <f>E24+E29</f>
        <v>21759601.780000001</v>
      </c>
      <c r="F33" s="398">
        <f>F24+F29</f>
        <v>20111958.799999997</v>
      </c>
      <c r="G33" s="398">
        <f>G24+G29</f>
        <v>20111958.799999997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31" t="s">
        <v>184</v>
      </c>
      <c r="C36" s="531"/>
      <c r="D36" s="531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9" t="s">
        <v>192</v>
      </c>
      <c r="D38" s="520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9" t="s">
        <v>195</v>
      </c>
      <c r="D42" s="520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21"/>
      <c r="C46" s="519" t="s">
        <v>198</v>
      </c>
      <c r="D46" s="520"/>
      <c r="E46" s="523">
        <f>E38-E42</f>
        <v>0</v>
      </c>
      <c r="F46" s="523">
        <f>F38-F42</f>
        <v>0</v>
      </c>
      <c r="G46" s="523">
        <f>G38-G42</f>
        <v>0</v>
      </c>
    </row>
    <row r="47" spans="2:7" s="125" customFormat="1" ht="8.1" customHeight="1">
      <c r="B47" s="522"/>
      <c r="C47" s="160"/>
      <c r="D47" s="161"/>
      <c r="E47" s="524"/>
      <c r="F47" s="524"/>
      <c r="G47" s="524"/>
    </row>
    <row r="48" spans="2:7" s="125" customFormat="1" ht="8.1" customHeight="1">
      <c r="B48" s="135"/>
    </row>
    <row r="49" spans="1:7" s="230" customFormat="1" ht="14.25">
      <c r="A49" s="125"/>
      <c r="B49" s="530" t="s">
        <v>184</v>
      </c>
      <c r="C49" s="530"/>
      <c r="D49" s="530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5"/>
      <c r="C50" s="526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21759601.780000001</v>
      </c>
      <c r="F51" s="382">
        <f>+F10</f>
        <v>20111958.799999997</v>
      </c>
      <c r="G51" s="382">
        <f>+G10</f>
        <v>20111958.799999997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8" t="s">
        <v>201</v>
      </c>
      <c r="D60" s="529"/>
      <c r="E60" s="385">
        <f>E51+E52-E56+E58</f>
        <v>21759601.780000001</v>
      </c>
      <c r="F60" s="385">
        <f>F51+F52-F56+F58</f>
        <v>20111958.799999997</v>
      </c>
      <c r="G60" s="385">
        <f>G51+G52-G56+G58</f>
        <v>20111958.799999997</v>
      </c>
    </row>
    <row r="61" spans="1:7" s="230" customFormat="1" ht="12.95" customHeight="1">
      <c r="A61" s="125"/>
      <c r="B61" s="250"/>
      <c r="C61" s="528" t="s">
        <v>202</v>
      </c>
      <c r="D61" s="529"/>
      <c r="E61" s="385">
        <f>E60-E52</f>
        <v>21759601.780000001</v>
      </c>
      <c r="F61" s="385">
        <f>F60-F52</f>
        <v>20111958.799999997</v>
      </c>
      <c r="G61" s="385">
        <f>G60-G52</f>
        <v>20111958.799999997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7" t="s">
        <v>184</v>
      </c>
      <c r="C64" s="527"/>
      <c r="D64" s="527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5"/>
      <c r="C65" s="526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9" t="s">
        <v>205</v>
      </c>
      <c r="D75" s="520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21"/>
      <c r="C76" s="519" t="s">
        <v>206</v>
      </c>
      <c r="D76" s="520"/>
      <c r="E76" s="523">
        <f>E75-E67</f>
        <v>0</v>
      </c>
      <c r="F76" s="523">
        <f>F75-F67</f>
        <v>0</v>
      </c>
      <c r="G76" s="523">
        <f>G75-G67</f>
        <v>0</v>
      </c>
    </row>
    <row r="77" spans="2:7" s="125" customFormat="1" ht="4.5" customHeight="1">
      <c r="B77" s="522"/>
      <c r="C77" s="160"/>
      <c r="D77" s="161"/>
      <c r="E77" s="524"/>
      <c r="F77" s="524"/>
      <c r="G77" s="524"/>
    </row>
    <row r="78" spans="2:7" s="125" customFormat="1" ht="12.75" customHeight="1">
      <c r="B78" s="312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4"/>
      <c r="G84" s="514"/>
    </row>
    <row r="85" spans="1:8" s="125" customFormat="1" ht="12.75" customHeight="1">
      <c r="A85" s="190"/>
      <c r="B85" s="179"/>
      <c r="C85" s="196"/>
      <c r="D85" s="196"/>
      <c r="E85" s="179"/>
      <c r="F85" s="509"/>
      <c r="G85" s="509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6" t="s">
        <v>602</v>
      </c>
      <c r="C1" s="486"/>
      <c r="D1" s="486"/>
      <c r="E1" s="486"/>
      <c r="F1" s="486"/>
      <c r="G1" s="486"/>
      <c r="H1" s="486"/>
      <c r="I1" s="486"/>
      <c r="J1" s="486"/>
    </row>
    <row r="2" spans="1:10" ht="14.1" customHeight="1">
      <c r="B2" s="477" t="s">
        <v>677</v>
      </c>
      <c r="C2" s="478"/>
      <c r="D2" s="478"/>
      <c r="E2" s="478"/>
      <c r="F2" s="478"/>
      <c r="G2" s="478"/>
      <c r="H2" s="478"/>
      <c r="I2" s="478"/>
      <c r="J2" s="479"/>
    </row>
    <row r="3" spans="1:10" ht="14.1" customHeight="1">
      <c r="B3" s="532" t="s">
        <v>207</v>
      </c>
      <c r="C3" s="533"/>
      <c r="D3" s="533"/>
      <c r="E3" s="533"/>
      <c r="F3" s="533"/>
      <c r="G3" s="533"/>
      <c r="H3" s="533"/>
      <c r="I3" s="533"/>
      <c r="J3" s="534"/>
    </row>
    <row r="4" spans="1:10" ht="14.1" customHeight="1">
      <c r="B4" s="557" t="s">
        <v>688</v>
      </c>
      <c r="C4" s="558"/>
      <c r="D4" s="558"/>
      <c r="E4" s="558"/>
      <c r="F4" s="558"/>
      <c r="G4" s="558"/>
      <c r="H4" s="558"/>
      <c r="I4" s="558"/>
      <c r="J4" s="559"/>
    </row>
    <row r="5" spans="1:10" ht="14.1" customHeight="1">
      <c r="B5" s="535" t="s">
        <v>2</v>
      </c>
      <c r="C5" s="536"/>
      <c r="D5" s="536"/>
      <c r="E5" s="536"/>
      <c r="F5" s="536"/>
      <c r="G5" s="536"/>
      <c r="H5" s="536"/>
      <c r="I5" s="536"/>
      <c r="J5" s="537"/>
    </row>
    <row r="6" spans="1:10">
      <c r="B6" s="547" t="s">
        <v>664</v>
      </c>
      <c r="C6" s="548"/>
      <c r="D6" s="549"/>
      <c r="E6" s="513" t="s">
        <v>208</v>
      </c>
      <c r="F6" s="513"/>
      <c r="G6" s="513"/>
      <c r="H6" s="513"/>
      <c r="I6" s="513"/>
      <c r="J6" s="513" t="s">
        <v>663</v>
      </c>
    </row>
    <row r="7" spans="1:10" ht="20.25" customHeight="1">
      <c r="B7" s="502"/>
      <c r="C7" s="503"/>
      <c r="D7" s="504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3"/>
    </row>
    <row r="8" spans="1:10" ht="8.1" customHeight="1">
      <c r="B8" s="541"/>
      <c r="C8" s="542"/>
      <c r="D8" s="543"/>
      <c r="E8" s="288"/>
      <c r="F8" s="288"/>
      <c r="G8" s="288"/>
      <c r="H8" s="288"/>
      <c r="I8" s="288"/>
      <c r="J8" s="288"/>
    </row>
    <row r="9" spans="1:10">
      <c r="B9" s="544" t="s">
        <v>212</v>
      </c>
      <c r="C9" s="545"/>
      <c r="D9" s="546"/>
      <c r="E9" s="397"/>
      <c r="F9" s="397"/>
      <c r="G9" s="397"/>
      <c r="H9" s="397"/>
      <c r="I9" s="397"/>
      <c r="J9" s="397"/>
    </row>
    <row r="10" spans="1:10" ht="11.1" customHeight="1">
      <c r="B10" s="273"/>
      <c r="C10" s="550" t="s">
        <v>213</v>
      </c>
      <c r="D10" s="551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50" t="s">
        <v>214</v>
      </c>
      <c r="D11" s="551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50" t="s">
        <v>215</v>
      </c>
      <c r="D12" s="551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50" t="s">
        <v>216</v>
      </c>
      <c r="D13" s="551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678</v>
      </c>
      <c r="B14" s="273"/>
      <c r="C14" s="550" t="s">
        <v>217</v>
      </c>
      <c r="D14" s="551"/>
      <c r="E14" s="274">
        <v>0</v>
      </c>
      <c r="F14" s="274">
        <v>0</v>
      </c>
      <c r="G14" s="281">
        <f t="shared" si="1"/>
        <v>0</v>
      </c>
      <c r="H14" s="274">
        <f>9792.88+465064.08</f>
        <v>474856.96000000002</v>
      </c>
      <c r="I14" s="274">
        <f>+H14</f>
        <v>474856.96000000002</v>
      </c>
      <c r="J14" s="281">
        <f>G14-H14</f>
        <v>-474856.96000000002</v>
      </c>
    </row>
    <row r="15" spans="1:10" ht="11.1" customHeight="1">
      <c r="B15" s="273"/>
      <c r="C15" s="550" t="s">
        <v>218</v>
      </c>
      <c r="D15" s="551"/>
      <c r="E15" s="274">
        <v>1283696</v>
      </c>
      <c r="F15" s="274">
        <v>0</v>
      </c>
      <c r="G15" s="281">
        <f t="shared" si="1"/>
        <v>1283696</v>
      </c>
      <c r="H15" s="274">
        <v>0</v>
      </c>
      <c r="I15" s="274">
        <f>+H15</f>
        <v>0</v>
      </c>
      <c r="J15" s="281">
        <f t="shared" si="0"/>
        <v>1283696</v>
      </c>
    </row>
    <row r="16" spans="1:10" ht="11.1" customHeight="1">
      <c r="B16" s="273"/>
      <c r="C16" s="550" t="s">
        <v>219</v>
      </c>
      <c r="D16" s="551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52" t="s">
        <v>603</v>
      </c>
      <c r="D17" s="551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6"/>
      <c r="D26" s="427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6"/>
      <c r="D27" s="427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6"/>
      <c r="D28" s="427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50" t="s">
        <v>231</v>
      </c>
      <c r="D29" s="551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6"/>
      <c r="D30" s="427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6"/>
      <c r="D31" s="427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6"/>
      <c r="D32" s="427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6"/>
      <c r="D33" s="427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6"/>
      <c r="D34" s="427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50" t="s">
        <v>237</v>
      </c>
      <c r="D35" s="551"/>
      <c r="E35" s="301">
        <v>20831477</v>
      </c>
      <c r="F35" s="274">
        <f>257057.47-1016628.69</f>
        <v>-759571.22</v>
      </c>
      <c r="G35" s="391">
        <f>+E35+F35</f>
        <v>20071905.780000001</v>
      </c>
      <c r="H35" s="301">
        <v>19191000.719999999</v>
      </c>
      <c r="I35" s="274">
        <f>+H35</f>
        <v>19191000.719999999</v>
      </c>
      <c r="J35" s="391">
        <f>G35-H35</f>
        <v>880905.06000000238</v>
      </c>
    </row>
    <row r="36" spans="2:10" ht="11.1" customHeight="1">
      <c r="B36" s="273"/>
      <c r="C36" s="550" t="s">
        <v>238</v>
      </c>
      <c r="D36" s="551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6"/>
      <c r="D37" s="427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50" t="s">
        <v>240</v>
      </c>
      <c r="D38" s="551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455894</v>
      </c>
      <c r="I38" s="391">
        <f>I39+I40</f>
        <v>455894</v>
      </c>
      <c r="J38" s="391">
        <f>G38-H38</f>
        <v>-51894</v>
      </c>
    </row>
    <row r="39" spans="2:10" ht="11.1" customHeight="1">
      <c r="B39" s="273"/>
      <c r="C39" s="426"/>
      <c r="D39" s="427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6"/>
      <c r="D40" s="427" t="s">
        <v>242</v>
      </c>
      <c r="E40" s="390">
        <v>404000</v>
      </c>
      <c r="F40" s="274">
        <v>0</v>
      </c>
      <c r="G40" s="391">
        <f t="shared" si="1"/>
        <v>404000</v>
      </c>
      <c r="H40" s="390">
        <v>455894</v>
      </c>
      <c r="I40" s="390">
        <f>+H40</f>
        <v>455894</v>
      </c>
      <c r="J40" s="391">
        <f t="shared" si="0"/>
        <v>-51894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60" t="s">
        <v>604</v>
      </c>
      <c r="C42" s="545"/>
      <c r="D42" s="546"/>
      <c r="E42" s="443">
        <f>E10+E11+E12+E13+E14+E15+E16+E17+E29+E35+E36+E38</f>
        <v>22519173</v>
      </c>
      <c r="F42" s="391">
        <f>F10+F11+F12+F13+F14+F15+F16+F17+F29+F35+F36+F38</f>
        <v>-759571.22</v>
      </c>
      <c r="G42" s="391">
        <f>E42+F42</f>
        <v>21759601.780000001</v>
      </c>
      <c r="H42" s="391">
        <f>H10+H11+H12+H13+H14+H15+H16+H17+H29+H35+H36+H38</f>
        <v>20121751.68</v>
      </c>
      <c r="I42" s="391">
        <f>I10+I11+I12+I13+I14+I15+I16+I17+I29+I35+I36+I38</f>
        <v>20121751.68</v>
      </c>
      <c r="J42" s="391">
        <f>G42-H42</f>
        <v>1637850.1000000015</v>
      </c>
    </row>
    <row r="43" spans="2:10">
      <c r="B43" s="544" t="s">
        <v>243</v>
      </c>
      <c r="C43" s="545"/>
      <c r="D43" s="546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4" t="s">
        <v>244</v>
      </c>
      <c r="C45" s="545"/>
      <c r="D45" s="546"/>
      <c r="E45" s="281"/>
      <c r="F45" s="281"/>
      <c r="G45" s="275"/>
      <c r="H45" s="274"/>
      <c r="I45" s="274"/>
      <c r="J45" s="275"/>
    </row>
    <row r="46" spans="2:10">
      <c r="B46" s="273"/>
      <c r="C46" s="550" t="s">
        <v>245</v>
      </c>
      <c r="D46" s="551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50" t="s">
        <v>254</v>
      </c>
      <c r="D55" s="551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50" t="s">
        <v>259</v>
      </c>
      <c r="D60" s="551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50" t="s">
        <v>262</v>
      </c>
      <c r="D63" s="551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50" t="s">
        <v>263</v>
      </c>
      <c r="D64" s="551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55"/>
      <c r="D65" s="556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4" t="s">
        <v>264</v>
      </c>
      <c r="C66" s="545"/>
      <c r="D66" s="546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55"/>
      <c r="D67" s="556"/>
      <c r="E67" s="281"/>
      <c r="F67" s="281"/>
      <c r="G67" s="281"/>
      <c r="H67" s="274"/>
      <c r="I67" s="274"/>
      <c r="J67" s="281"/>
    </row>
    <row r="68" spans="2:10">
      <c r="B68" s="544" t="s">
        <v>265</v>
      </c>
      <c r="C68" s="545"/>
      <c r="D68" s="546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50" t="s">
        <v>266</v>
      </c>
      <c r="D69" s="551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5"/>
      <c r="D70" s="556"/>
      <c r="E70" s="392"/>
      <c r="F70" s="392"/>
      <c r="G70" s="392"/>
      <c r="H70" s="392"/>
      <c r="I70" s="392"/>
      <c r="J70" s="391"/>
    </row>
    <row r="71" spans="2:10">
      <c r="B71" s="544" t="s">
        <v>267</v>
      </c>
      <c r="C71" s="545"/>
      <c r="D71" s="546"/>
      <c r="E71" s="391">
        <f>E42+E66+E68</f>
        <v>22519173</v>
      </c>
      <c r="F71" s="391">
        <f>F42+F66+F68</f>
        <v>-759571.22</v>
      </c>
      <c r="G71" s="391">
        <f>E71+F71</f>
        <v>21759601.780000001</v>
      </c>
      <c r="H71" s="392">
        <f>H42+H66+H68</f>
        <v>20121751.68</v>
      </c>
      <c r="I71" s="392">
        <f>I42+I66+I68</f>
        <v>20121751.68</v>
      </c>
      <c r="J71" s="391">
        <f>G71-H71</f>
        <v>1637850.1000000015</v>
      </c>
    </row>
    <row r="72" spans="2:10" ht="8.1" customHeight="1">
      <c r="B72" s="278"/>
      <c r="C72" s="555"/>
      <c r="D72" s="556"/>
      <c r="E72" s="391"/>
      <c r="F72" s="391"/>
      <c r="G72" s="391"/>
      <c r="H72" s="392"/>
      <c r="I72" s="392"/>
      <c r="J72" s="391"/>
    </row>
    <row r="73" spans="2:10">
      <c r="B73" s="273"/>
      <c r="C73" s="545" t="s">
        <v>268</v>
      </c>
      <c r="D73" s="546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52" t="s">
        <v>269</v>
      </c>
      <c r="D74" s="561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52" t="s">
        <v>270</v>
      </c>
      <c r="D75" s="561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45" t="s">
        <v>271</v>
      </c>
      <c r="D76" s="546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3"/>
      <c r="D77" s="554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506"/>
      <c r="F88" s="506"/>
      <c r="G88" s="185"/>
      <c r="H88" s="187"/>
      <c r="I88" s="508"/>
      <c r="J88" s="508"/>
    </row>
    <row r="89" spans="2:10" ht="12.75" customHeight="1">
      <c r="B89" s="179"/>
      <c r="C89" s="188"/>
      <c r="D89" s="188"/>
      <c r="E89" s="507"/>
      <c r="F89" s="507"/>
      <c r="G89" s="196"/>
      <c r="H89" s="189"/>
      <c r="I89" s="509"/>
      <c r="J89" s="510"/>
    </row>
    <row r="90" spans="2:10" ht="12.75" customHeight="1">
      <c r="B90" s="173"/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8" t="s">
        <v>605</v>
      </c>
      <c r="C1" s="568"/>
      <c r="D1" s="568"/>
      <c r="E1" s="568"/>
      <c r="F1" s="568"/>
      <c r="G1" s="568"/>
      <c r="H1" s="568"/>
      <c r="I1" s="568"/>
      <c r="J1" s="1"/>
    </row>
    <row r="2" spans="1:10" customFormat="1" ht="15">
      <c r="A2" s="1"/>
      <c r="B2" s="569" t="s">
        <v>273</v>
      </c>
      <c r="C2" s="569"/>
      <c r="D2" s="569"/>
      <c r="E2" s="569"/>
      <c r="F2" s="569"/>
      <c r="G2" s="569"/>
      <c r="H2" s="569"/>
      <c r="I2" s="569"/>
      <c r="J2" s="1"/>
    </row>
    <row r="3" spans="1:10" ht="12.95" customHeight="1">
      <c r="B3" s="570" t="s">
        <v>677</v>
      </c>
      <c r="C3" s="571"/>
      <c r="D3" s="571"/>
      <c r="E3" s="571"/>
      <c r="F3" s="571"/>
      <c r="G3" s="571"/>
      <c r="H3" s="571"/>
      <c r="I3" s="572"/>
    </row>
    <row r="4" spans="1:10" ht="12.95" customHeight="1">
      <c r="B4" s="573" t="s">
        <v>272</v>
      </c>
      <c r="C4" s="574"/>
      <c r="D4" s="574"/>
      <c r="E4" s="574"/>
      <c r="F4" s="574"/>
      <c r="G4" s="574"/>
      <c r="H4" s="574"/>
      <c r="I4" s="575"/>
    </row>
    <row r="5" spans="1:10" ht="12.95" customHeight="1">
      <c r="B5" s="576" t="s">
        <v>274</v>
      </c>
      <c r="C5" s="577"/>
      <c r="D5" s="577"/>
      <c r="E5" s="577"/>
      <c r="F5" s="577"/>
      <c r="G5" s="577"/>
      <c r="H5" s="577"/>
      <c r="I5" s="578"/>
    </row>
    <row r="6" spans="1:10" ht="12.95" customHeight="1">
      <c r="B6" s="557" t="s">
        <v>689</v>
      </c>
      <c r="C6" s="558"/>
      <c r="D6" s="558"/>
      <c r="E6" s="558"/>
      <c r="F6" s="558"/>
      <c r="G6" s="558"/>
      <c r="H6" s="558"/>
      <c r="I6" s="558"/>
      <c r="J6" s="559"/>
    </row>
    <row r="7" spans="1:10" ht="12.95" customHeight="1">
      <c r="B7" s="535" t="s">
        <v>2</v>
      </c>
      <c r="C7" s="536"/>
      <c r="D7" s="536"/>
      <c r="E7" s="536"/>
      <c r="F7" s="536"/>
      <c r="G7" s="536"/>
      <c r="H7" s="536"/>
      <c r="I7" s="537"/>
    </row>
    <row r="8" spans="1:10">
      <c r="B8" s="566" t="s">
        <v>665</v>
      </c>
      <c r="C8" s="566"/>
      <c r="D8" s="566" t="s">
        <v>275</v>
      </c>
      <c r="E8" s="566"/>
      <c r="F8" s="566"/>
      <c r="G8" s="566"/>
      <c r="H8" s="566"/>
      <c r="I8" s="567" t="s">
        <v>661</v>
      </c>
    </row>
    <row r="9" spans="1:10" ht="24" customHeight="1">
      <c r="B9" s="566"/>
      <c r="C9" s="566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7"/>
    </row>
    <row r="10" spans="1:10" s="230" customFormat="1">
      <c r="A10" s="125"/>
      <c r="B10" s="562" t="s">
        <v>279</v>
      </c>
      <c r="C10" s="563"/>
      <c r="D10" s="444">
        <f>D11+D19+D29+D39+D49+D59+D63+D72+D76</f>
        <v>22519173</v>
      </c>
      <c r="E10" s="444">
        <f>E11+E19+E29+E39+E49+E59+E63+E72+E76</f>
        <v>-1016628.6899999998</v>
      </c>
      <c r="F10" s="444">
        <f>D10+E10</f>
        <v>21502544.309999999</v>
      </c>
      <c r="G10" s="444">
        <f>G11+G19+G29+G39+G49+G59+G63+G72+G76</f>
        <v>20226162.780000001</v>
      </c>
      <c r="H10" s="444">
        <f>H11+H19+H29+H39+H49+H59+H63+H72+H76</f>
        <v>20226162.780000001</v>
      </c>
      <c r="I10" s="458">
        <f>F10-G10</f>
        <v>1276381.5299999975</v>
      </c>
    </row>
    <row r="11" spans="1:10" s="230" customFormat="1" ht="11.1" customHeight="1">
      <c r="A11" s="125"/>
      <c r="B11" s="564" t="s">
        <v>280</v>
      </c>
      <c r="C11" s="565"/>
      <c r="D11" s="445">
        <f>+D12+D13+D14+D15+D16+D17+D18</f>
        <v>18861029</v>
      </c>
      <c r="E11" s="445">
        <f>SUM(E12:E18)</f>
        <v>-1619337.9999999998</v>
      </c>
      <c r="F11" s="339">
        <f t="shared" ref="F11:F74" si="0">D11+E11</f>
        <v>17241691</v>
      </c>
      <c r="G11" s="446">
        <f>SUM(G12:G18)</f>
        <v>15904902.42</v>
      </c>
      <c r="H11" s="446">
        <f>SUM(H12:H18)</f>
        <v>15904902.42</v>
      </c>
      <c r="I11" s="458">
        <f>F11-G11</f>
        <v>1336788.58</v>
      </c>
    </row>
    <row r="12" spans="1:10" s="230" customFormat="1" ht="11.1" customHeight="1">
      <c r="A12" s="125"/>
      <c r="B12" s="428"/>
      <c r="C12" s="429" t="s">
        <v>281</v>
      </c>
      <c r="D12" s="342">
        <v>9554178</v>
      </c>
      <c r="E12" s="342">
        <v>-2156701.5299999998</v>
      </c>
      <c r="F12" s="465">
        <f>D12+E12</f>
        <v>7397476.4700000007</v>
      </c>
      <c r="G12" s="342">
        <v>6820145.7999999998</v>
      </c>
      <c r="H12" s="342">
        <f>+G12</f>
        <v>6820145.7999999998</v>
      </c>
      <c r="I12" s="465">
        <f>F12-G12</f>
        <v>577330.67000000086</v>
      </c>
    </row>
    <row r="13" spans="1:10" s="230" customFormat="1" ht="11.1" customHeight="1">
      <c r="A13" s="125"/>
      <c r="B13" s="428"/>
      <c r="C13" s="429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5">
        <f>F13-G13</f>
        <v>0</v>
      </c>
    </row>
    <row r="14" spans="1:10" s="230" customFormat="1" ht="11.1" customHeight="1">
      <c r="A14" s="125"/>
      <c r="B14" s="428"/>
      <c r="C14" s="429" t="s">
        <v>283</v>
      </c>
      <c r="D14" s="342">
        <v>5798133</v>
      </c>
      <c r="E14" s="342">
        <f>1850526.38-1425187.25</f>
        <v>425339.12999999989</v>
      </c>
      <c r="F14" s="465">
        <f t="shared" si="0"/>
        <v>6223472.1299999999</v>
      </c>
      <c r="G14" s="342">
        <v>5979053.6900000004</v>
      </c>
      <c r="H14" s="342">
        <f>+G14</f>
        <v>5979053.6900000004</v>
      </c>
      <c r="I14" s="465">
        <f>F14-G14</f>
        <v>244418.43999999948</v>
      </c>
    </row>
    <row r="15" spans="1:10" s="230" customFormat="1" ht="11.1" customHeight="1">
      <c r="A15" s="125"/>
      <c r="B15" s="428"/>
      <c r="C15" s="429" t="s">
        <v>284</v>
      </c>
      <c r="D15" s="342">
        <v>2197623</v>
      </c>
      <c r="E15" s="342">
        <f>247316.31-19300</f>
        <v>228016.31</v>
      </c>
      <c r="F15" s="465">
        <f t="shared" si="0"/>
        <v>2425639.31</v>
      </c>
      <c r="G15" s="342">
        <v>2222633.6</v>
      </c>
      <c r="H15" s="342">
        <f t="shared" ref="H15:H18" si="1">+G15</f>
        <v>2222633.6</v>
      </c>
      <c r="I15" s="465">
        <f t="shared" ref="I15:I74" si="2">F15-G15</f>
        <v>203005.70999999996</v>
      </c>
    </row>
    <row r="16" spans="1:10" s="230" customFormat="1" ht="11.1" customHeight="1">
      <c r="A16" s="125"/>
      <c r="B16" s="428"/>
      <c r="C16" s="429" t="s">
        <v>285</v>
      </c>
      <c r="D16" s="342">
        <v>1311095</v>
      </c>
      <c r="E16" s="342">
        <f>76946.56-192938.47</f>
        <v>-115991.91</v>
      </c>
      <c r="F16" s="465">
        <f t="shared" si="0"/>
        <v>1195103.0900000001</v>
      </c>
      <c r="G16" s="342">
        <v>883069.33</v>
      </c>
      <c r="H16" s="342">
        <f t="shared" si="1"/>
        <v>883069.33</v>
      </c>
      <c r="I16" s="465">
        <f t="shared" si="2"/>
        <v>312033.76000000013</v>
      </c>
    </row>
    <row r="17" spans="1:9" s="230" customFormat="1" ht="11.1" customHeight="1">
      <c r="A17" s="125"/>
      <c r="B17" s="428"/>
      <c r="C17" s="429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5">
        <f t="shared" si="2"/>
        <v>0</v>
      </c>
    </row>
    <row r="18" spans="1:9" s="230" customFormat="1" ht="11.1" customHeight="1">
      <c r="A18" s="125"/>
      <c r="B18" s="428"/>
      <c r="C18" s="429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5">
        <f t="shared" si="2"/>
        <v>0</v>
      </c>
    </row>
    <row r="19" spans="1:9" s="230" customFormat="1" ht="11.1" customHeight="1">
      <c r="A19" s="125"/>
      <c r="B19" s="564" t="s">
        <v>288</v>
      </c>
      <c r="C19" s="565"/>
      <c r="D19" s="339">
        <f>D20+D21+D22+D23+D24+D25+D26+D27+D28</f>
        <v>874299</v>
      </c>
      <c r="E19" s="339">
        <f>E20+E21+E22+E23+E24+E25+E26+E27+E28</f>
        <v>311683.71000000002</v>
      </c>
      <c r="F19" s="339">
        <f t="shared" si="0"/>
        <v>1185982.71</v>
      </c>
      <c r="G19" s="339">
        <f>SUM(G20:G28)</f>
        <v>1093065.8899999999</v>
      </c>
      <c r="H19" s="339">
        <f>SUM(H20:H28)</f>
        <v>1093065.8899999999</v>
      </c>
      <c r="I19" s="458">
        <f t="shared" si="2"/>
        <v>92916.820000000065</v>
      </c>
    </row>
    <row r="20" spans="1:9" s="230" customFormat="1" ht="11.1" customHeight="1">
      <c r="A20" s="125"/>
      <c r="B20" s="428"/>
      <c r="C20" s="429" t="s">
        <v>289</v>
      </c>
      <c r="D20" s="342">
        <v>253220</v>
      </c>
      <c r="E20" s="342">
        <f>291122.45-171815.74</f>
        <v>119306.71000000002</v>
      </c>
      <c r="F20" s="465">
        <f t="shared" si="0"/>
        <v>372526.71</v>
      </c>
      <c r="G20" s="342">
        <v>363322.3</v>
      </c>
      <c r="H20" s="342">
        <f t="shared" ref="H20:H28" si="3">+G20</f>
        <v>363322.3</v>
      </c>
      <c r="I20" s="465">
        <f t="shared" si="2"/>
        <v>9204.4100000000326</v>
      </c>
    </row>
    <row r="21" spans="1:9" s="230" customFormat="1" ht="11.1" customHeight="1">
      <c r="A21" s="125"/>
      <c r="B21" s="428"/>
      <c r="C21" s="429" t="s">
        <v>290</v>
      </c>
      <c r="D21" s="342">
        <v>65720</v>
      </c>
      <c r="E21" s="342">
        <f>21307.76-47223.73</f>
        <v>-25915.970000000005</v>
      </c>
      <c r="F21" s="465">
        <f t="shared" si="0"/>
        <v>39804.03</v>
      </c>
      <c r="G21" s="342">
        <v>39442.43</v>
      </c>
      <c r="H21" s="342">
        <f t="shared" si="3"/>
        <v>39442.43</v>
      </c>
      <c r="I21" s="465">
        <f t="shared" si="2"/>
        <v>361.59999999999854</v>
      </c>
    </row>
    <row r="22" spans="1:9" s="230" customFormat="1" ht="11.1" customHeight="1">
      <c r="A22" s="125"/>
      <c r="B22" s="428"/>
      <c r="C22" s="429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5">
        <f t="shared" si="2"/>
        <v>0</v>
      </c>
    </row>
    <row r="23" spans="1:9" s="230" customFormat="1" ht="11.1" customHeight="1">
      <c r="A23" s="125"/>
      <c r="B23" s="428"/>
      <c r="C23" s="429" t="s">
        <v>292</v>
      </c>
      <c r="D23" s="342">
        <v>142385</v>
      </c>
      <c r="E23" s="342">
        <f>319359.7-87101.72</f>
        <v>232257.98</v>
      </c>
      <c r="F23" s="465">
        <f t="shared" si="0"/>
        <v>374642.98</v>
      </c>
      <c r="G23" s="342">
        <v>343663.72</v>
      </c>
      <c r="H23" s="342">
        <f t="shared" si="3"/>
        <v>343663.72</v>
      </c>
      <c r="I23" s="465">
        <f t="shared" si="2"/>
        <v>30979.260000000009</v>
      </c>
    </row>
    <row r="24" spans="1:9" s="230" customFormat="1" ht="11.1" customHeight="1">
      <c r="A24" s="125"/>
      <c r="B24" s="428"/>
      <c r="C24" s="429" t="s">
        <v>293</v>
      </c>
      <c r="D24" s="342">
        <v>28588</v>
      </c>
      <c r="E24" s="342">
        <f>14825.5-10439</f>
        <v>4386.5</v>
      </c>
      <c r="F24" s="343">
        <f t="shared" si="0"/>
        <v>32974.5</v>
      </c>
      <c r="G24" s="342">
        <v>13344.5</v>
      </c>
      <c r="H24" s="342">
        <f t="shared" si="3"/>
        <v>13344.5</v>
      </c>
      <c r="I24" s="465">
        <f t="shared" si="2"/>
        <v>19630</v>
      </c>
    </row>
    <row r="25" spans="1:9" s="230" customFormat="1" ht="11.1" customHeight="1">
      <c r="A25" s="125"/>
      <c r="B25" s="428"/>
      <c r="C25" s="429" t="s">
        <v>294</v>
      </c>
      <c r="D25" s="342">
        <v>223850</v>
      </c>
      <c r="E25" s="342">
        <f>9950-20353.69</f>
        <v>-10403.689999999999</v>
      </c>
      <c r="F25" s="465">
        <f t="shared" si="0"/>
        <v>213446.31</v>
      </c>
      <c r="G25" s="342">
        <v>202595.91</v>
      </c>
      <c r="H25" s="342">
        <f t="shared" si="3"/>
        <v>202595.91</v>
      </c>
      <c r="I25" s="465">
        <f t="shared" si="2"/>
        <v>10850.399999999994</v>
      </c>
    </row>
    <row r="26" spans="1:9" s="230" customFormat="1" ht="11.1" customHeight="1">
      <c r="A26" s="125"/>
      <c r="B26" s="428"/>
      <c r="C26" s="429" t="s">
        <v>295</v>
      </c>
      <c r="D26" s="342">
        <v>64800</v>
      </c>
      <c r="E26" s="342">
        <f>15897.97-80457.36</f>
        <v>-64559.39</v>
      </c>
      <c r="F26" s="465">
        <f t="shared" si="0"/>
        <v>240.61000000000058</v>
      </c>
      <c r="G26" s="342">
        <v>0</v>
      </c>
      <c r="H26" s="342">
        <f t="shared" si="3"/>
        <v>0</v>
      </c>
      <c r="I26" s="465">
        <f t="shared" si="2"/>
        <v>240.61000000000058</v>
      </c>
    </row>
    <row r="27" spans="1:9" s="230" customFormat="1" ht="11.1" customHeight="1">
      <c r="A27" s="125"/>
      <c r="B27" s="428"/>
      <c r="C27" s="429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5">
        <f t="shared" si="2"/>
        <v>0</v>
      </c>
    </row>
    <row r="28" spans="1:9" s="230" customFormat="1" ht="11.1" customHeight="1">
      <c r="A28" s="125"/>
      <c r="B28" s="428"/>
      <c r="C28" s="429" t="s">
        <v>297</v>
      </c>
      <c r="D28" s="342">
        <v>95736</v>
      </c>
      <c r="E28" s="342">
        <f>124266.99-67655.42</f>
        <v>56611.570000000007</v>
      </c>
      <c r="F28" s="465">
        <f t="shared" si="0"/>
        <v>152347.57</v>
      </c>
      <c r="G28" s="342">
        <v>130697.03</v>
      </c>
      <c r="H28" s="471">
        <f t="shared" si="3"/>
        <v>130697.03</v>
      </c>
      <c r="I28" s="465">
        <f t="shared" si="2"/>
        <v>21650.540000000008</v>
      </c>
    </row>
    <row r="29" spans="1:9" s="230" customFormat="1" ht="11.1" customHeight="1">
      <c r="A29" s="125"/>
      <c r="B29" s="564" t="s">
        <v>298</v>
      </c>
      <c r="C29" s="565"/>
      <c r="D29" s="339">
        <f>D30+D31+D32+D33+D34+D35+D36+D37+D38</f>
        <v>2068048</v>
      </c>
      <c r="E29" s="339">
        <f>E30+E31+E32+E33+E34+E35+E36+E37+E38</f>
        <v>570345.12</v>
      </c>
      <c r="F29" s="458">
        <f t="shared" si="0"/>
        <v>2638393.12</v>
      </c>
      <c r="G29" s="339">
        <f>SUM(G30:G38)</f>
        <v>2534660.89</v>
      </c>
      <c r="H29" s="339">
        <f>SUM(H30:H38)</f>
        <v>2534660.89</v>
      </c>
      <c r="I29" s="458">
        <f t="shared" si="2"/>
        <v>103732.22999999998</v>
      </c>
    </row>
    <row r="30" spans="1:9" s="230" customFormat="1" ht="11.1" customHeight="1">
      <c r="A30" s="125"/>
      <c r="B30" s="428"/>
      <c r="C30" s="429" t="s">
        <v>299</v>
      </c>
      <c r="D30" s="342">
        <v>93208</v>
      </c>
      <c r="E30" s="342">
        <f>98361.16-100389.74</f>
        <v>-2028.5800000000017</v>
      </c>
      <c r="F30" s="465">
        <f t="shared" si="0"/>
        <v>91179.42</v>
      </c>
      <c r="G30" s="342">
        <v>90610.48</v>
      </c>
      <c r="H30" s="342">
        <f t="shared" ref="H30:H38" si="4">+G30</f>
        <v>90610.48</v>
      </c>
      <c r="I30" s="465">
        <f t="shared" si="2"/>
        <v>568.94000000000233</v>
      </c>
    </row>
    <row r="31" spans="1:9" s="230" customFormat="1" ht="11.1" customHeight="1">
      <c r="A31" s="125"/>
      <c r="B31" s="428"/>
      <c r="C31" s="429" t="s">
        <v>300</v>
      </c>
      <c r="D31" s="342">
        <v>273000</v>
      </c>
      <c r="E31" s="342">
        <f>135000-343122.27</f>
        <v>-208122.27000000002</v>
      </c>
      <c r="F31" s="465">
        <f t="shared" si="0"/>
        <v>64877.729999999981</v>
      </c>
      <c r="G31" s="342">
        <v>64848.35</v>
      </c>
      <c r="H31" s="342">
        <f t="shared" si="4"/>
        <v>64848.35</v>
      </c>
      <c r="I31" s="465">
        <f t="shared" si="2"/>
        <v>29.379999999982829</v>
      </c>
    </row>
    <row r="32" spans="1:9" s="230" customFormat="1" ht="11.1" customHeight="1">
      <c r="A32" s="125"/>
      <c r="B32" s="377"/>
      <c r="C32" s="378" t="s">
        <v>301</v>
      </c>
      <c r="D32" s="342">
        <v>774280</v>
      </c>
      <c r="E32" s="342">
        <f>792860-531521.98</f>
        <v>261338.02000000002</v>
      </c>
      <c r="F32" s="465">
        <f t="shared" si="0"/>
        <v>1035618.02</v>
      </c>
      <c r="G32" s="342">
        <v>1017829.89</v>
      </c>
      <c r="H32" s="342">
        <f t="shared" si="4"/>
        <v>1017829.89</v>
      </c>
      <c r="I32" s="465">
        <f t="shared" si="2"/>
        <v>17788.130000000005</v>
      </c>
    </row>
    <row r="33" spans="1:9" s="230" customFormat="1" ht="11.1" customHeight="1">
      <c r="A33" s="125"/>
      <c r="B33" s="377"/>
      <c r="C33" s="378" t="s">
        <v>302</v>
      </c>
      <c r="D33" s="342">
        <v>125458</v>
      </c>
      <c r="E33" s="342">
        <f>42057-78578.1</f>
        <v>-36521.100000000006</v>
      </c>
      <c r="F33" s="343">
        <f>D33+E33</f>
        <v>88936.9</v>
      </c>
      <c r="G33" s="342">
        <v>65231</v>
      </c>
      <c r="H33" s="342">
        <f t="shared" si="4"/>
        <v>65231</v>
      </c>
      <c r="I33" s="465">
        <f t="shared" si="2"/>
        <v>23705.899999999994</v>
      </c>
    </row>
    <row r="34" spans="1:9" s="230" customFormat="1" ht="11.1" customHeight="1">
      <c r="A34" s="125"/>
      <c r="B34" s="377"/>
      <c r="C34" s="378" t="s">
        <v>303</v>
      </c>
      <c r="D34" s="342">
        <v>367899</v>
      </c>
      <c r="E34" s="342">
        <f>519544.92-41092</f>
        <v>478452.92</v>
      </c>
      <c r="F34" s="343">
        <f>D34+E34</f>
        <v>846351.91999999993</v>
      </c>
      <c r="G34" s="342">
        <v>809612.05</v>
      </c>
      <c r="H34" s="342">
        <f t="shared" si="4"/>
        <v>809612.05</v>
      </c>
      <c r="I34" s="465">
        <f t="shared" si="2"/>
        <v>36739.869999999879</v>
      </c>
    </row>
    <row r="35" spans="1:9" s="230" customFormat="1" ht="11.1" customHeight="1">
      <c r="A35" s="125"/>
      <c r="B35" s="377"/>
      <c r="C35" s="378" t="s">
        <v>304</v>
      </c>
      <c r="D35" s="342">
        <v>44956</v>
      </c>
      <c r="E35" s="342">
        <f>29521-59016</f>
        <v>-29495</v>
      </c>
      <c r="F35" s="343">
        <f>D35+E35</f>
        <v>15461</v>
      </c>
      <c r="G35" s="342">
        <v>12960.8</v>
      </c>
      <c r="H35" s="342">
        <f t="shared" si="4"/>
        <v>12960.8</v>
      </c>
      <c r="I35" s="465">
        <f t="shared" si="2"/>
        <v>2500.2000000000007</v>
      </c>
    </row>
    <row r="36" spans="1:9" s="230" customFormat="1" ht="11.1" customHeight="1">
      <c r="A36" s="125"/>
      <c r="B36" s="377"/>
      <c r="C36" s="378" t="s">
        <v>305</v>
      </c>
      <c r="D36" s="342">
        <v>72988</v>
      </c>
      <c r="E36" s="342">
        <f>9452-60411.36</f>
        <v>-50959.360000000001</v>
      </c>
      <c r="F36" s="343">
        <f t="shared" si="0"/>
        <v>22028.639999999999</v>
      </c>
      <c r="G36" s="342">
        <v>14527.01</v>
      </c>
      <c r="H36" s="342">
        <f t="shared" si="4"/>
        <v>14527.01</v>
      </c>
      <c r="I36" s="465">
        <f t="shared" si="2"/>
        <v>7501.6299999999992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f>11912-44031.51</f>
        <v>-32119.510000000002</v>
      </c>
      <c r="F37" s="465">
        <f t="shared" si="0"/>
        <v>0.48999999999796273</v>
      </c>
      <c r="G37" s="342">
        <v>0</v>
      </c>
      <c r="H37" s="342">
        <f t="shared" si="4"/>
        <v>0</v>
      </c>
      <c r="I37" s="465">
        <f t="shared" si="2"/>
        <v>0.48999999999796273</v>
      </c>
    </row>
    <row r="38" spans="1:9" s="230" customFormat="1" ht="11.1" customHeight="1">
      <c r="A38" s="125"/>
      <c r="B38" s="377"/>
      <c r="C38" s="378" t="s">
        <v>307</v>
      </c>
      <c r="D38" s="342">
        <v>284139</v>
      </c>
      <c r="E38" s="342">
        <f>279043-89243</f>
        <v>189800</v>
      </c>
      <c r="F38" s="343">
        <f t="shared" si="0"/>
        <v>473939</v>
      </c>
      <c r="G38" s="342">
        <v>459041.31</v>
      </c>
      <c r="H38" s="342">
        <f t="shared" si="4"/>
        <v>459041.31</v>
      </c>
      <c r="I38" s="465">
        <f t="shared" si="2"/>
        <v>14897.690000000002</v>
      </c>
    </row>
    <row r="39" spans="1:9" s="230" customFormat="1" ht="11.1" customHeight="1">
      <c r="A39" s="125"/>
      <c r="B39" s="564" t="s">
        <v>308</v>
      </c>
      <c r="C39" s="565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8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5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5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5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5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5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5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5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5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5">
        <f t="shared" si="2"/>
        <v>0</v>
      </c>
    </row>
    <row r="49" spans="1:9" s="230" customFormat="1" ht="11.1" customHeight="1">
      <c r="A49" s="125"/>
      <c r="B49" s="564" t="s">
        <v>318</v>
      </c>
      <c r="C49" s="565"/>
      <c r="D49" s="339">
        <f>D50+D51+D52+D53+D54+D55+D56+D57+D58</f>
        <v>715797</v>
      </c>
      <c r="E49" s="339">
        <f>E50+E51+E52+E53+E54+E55+E56+E57+E58</f>
        <v>-279319.52</v>
      </c>
      <c r="F49" s="458">
        <f t="shared" si="0"/>
        <v>436477.48</v>
      </c>
      <c r="G49" s="339">
        <f>SUM(G50:G58)</f>
        <v>436477.48</v>
      </c>
      <c r="H49" s="339">
        <f>SUM(H50:H58)</f>
        <v>436477.48</v>
      </c>
      <c r="I49" s="458">
        <f t="shared" si="2"/>
        <v>0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323197.6-550957.12</f>
        <v>-227759.52000000002</v>
      </c>
      <c r="F50" s="343">
        <f t="shared" si="0"/>
        <v>180237.47999999998</v>
      </c>
      <c r="G50" s="342">
        <v>180237.48</v>
      </c>
      <c r="H50" s="342">
        <f t="shared" ref="H50:H51" si="5">+G50</f>
        <v>180237.48</v>
      </c>
      <c r="I50" s="465">
        <f t="shared" si="2"/>
        <v>0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-102600</v>
      </c>
      <c r="F51" s="343">
        <f t="shared" si="0"/>
        <v>0</v>
      </c>
      <c r="G51" s="342">
        <v>0</v>
      </c>
      <c r="H51" s="342">
        <f t="shared" si="5"/>
        <v>0</v>
      </c>
      <c r="I51" s="465">
        <f t="shared" si="2"/>
        <v>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5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5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3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6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5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f>182080-131040</f>
        <v>51040</v>
      </c>
      <c r="F57" s="343">
        <f t="shared" si="0"/>
        <v>256240</v>
      </c>
      <c r="G57" s="342">
        <v>256240</v>
      </c>
      <c r="H57" s="342">
        <f t="shared" ref="H57" si="6">+G57</f>
        <v>256240</v>
      </c>
      <c r="I57" s="465">
        <f t="shared" si="2"/>
        <v>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5">
        <f t="shared" si="2"/>
        <v>0</v>
      </c>
    </row>
    <row r="59" spans="1:9" s="230" customFormat="1" ht="11.1" customHeight="1">
      <c r="A59" s="125"/>
      <c r="B59" s="564" t="s">
        <v>328</v>
      </c>
      <c r="C59" s="565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8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5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5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5">
        <f t="shared" si="2"/>
        <v>0</v>
      </c>
    </row>
    <row r="63" spans="1:9" s="230" customFormat="1" ht="11.1" customHeight="1">
      <c r="A63" s="125"/>
      <c r="B63" s="564" t="s">
        <v>332</v>
      </c>
      <c r="C63" s="565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8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5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5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5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5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5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5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5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5">
        <f t="shared" si="2"/>
        <v>0</v>
      </c>
    </row>
    <row r="72" spans="1:9" s="230" customFormat="1" ht="11.1" customHeight="1">
      <c r="A72" s="125"/>
      <c r="B72" s="564" t="s">
        <v>341</v>
      </c>
      <c r="C72" s="565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8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5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5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5">
        <f t="shared" ref="I75:I138" si="9">F75-G75</f>
        <v>0</v>
      </c>
    </row>
    <row r="76" spans="1:9" s="230" customFormat="1" ht="11.1" customHeight="1">
      <c r="A76" s="125"/>
      <c r="B76" s="564" t="s">
        <v>345</v>
      </c>
      <c r="C76" s="565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8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5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5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5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5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5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5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5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5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7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5"/>
    </row>
    <row r="87" spans="1:9" s="230" customFormat="1">
      <c r="A87" s="125"/>
      <c r="B87" s="582" t="s">
        <v>353</v>
      </c>
      <c r="C87" s="583"/>
      <c r="D87" s="339">
        <f>D88+D96+D106+D116+D126+D136+D140+D149+D153</f>
        <v>0</v>
      </c>
      <c r="E87" s="339">
        <f>E88+E96+E106+E116+E126+E136+E140+E149+E153</f>
        <v>257057.47</v>
      </c>
      <c r="F87" s="339">
        <f>D87+E87</f>
        <v>257057.47</v>
      </c>
      <c r="G87" s="339">
        <f>G88+G96+G106+G116+G126+G136+G140+G149+G153</f>
        <v>0</v>
      </c>
      <c r="H87" s="339">
        <f>H88+H96+H106+H116+H126+H136+H140+H149+H153</f>
        <v>0</v>
      </c>
      <c r="I87" s="458">
        <f t="shared" si="9"/>
        <v>257057.47</v>
      </c>
    </row>
    <row r="88" spans="1:9" s="230" customFormat="1" ht="12.6" customHeight="1">
      <c r="A88" s="125"/>
      <c r="B88" s="564" t="s">
        <v>280</v>
      </c>
      <c r="C88" s="565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8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5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5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5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5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5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5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5">
        <f t="shared" si="9"/>
        <v>0</v>
      </c>
    </row>
    <row r="96" spans="1:9" s="230" customFormat="1" ht="12.6" customHeight="1">
      <c r="A96" s="125"/>
      <c r="B96" s="564" t="s">
        <v>288</v>
      </c>
      <c r="C96" s="565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8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5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5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5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5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3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6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5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5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5">
        <f t="shared" si="9"/>
        <v>0</v>
      </c>
    </row>
    <row r="106" spans="1:9" s="230" customFormat="1" ht="12.6" customHeight="1">
      <c r="A106" s="125"/>
      <c r="B106" s="564" t="s">
        <v>298</v>
      </c>
      <c r="C106" s="565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8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5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5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5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5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5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5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5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5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5">
        <f t="shared" si="9"/>
        <v>0</v>
      </c>
    </row>
    <row r="116" spans="1:9" s="230" customFormat="1" ht="12.6" customHeight="1">
      <c r="A116" s="125"/>
      <c r="B116" s="564" t="s">
        <v>308</v>
      </c>
      <c r="C116" s="565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8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5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5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5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5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5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5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5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5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5">
        <f t="shared" si="9"/>
        <v>0</v>
      </c>
    </row>
    <row r="126" spans="1:9" s="230" customFormat="1" ht="12.6" customHeight="1">
      <c r="A126" s="125"/>
      <c r="B126" s="564" t="s">
        <v>318</v>
      </c>
      <c r="C126" s="565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8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5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5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5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5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5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5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5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5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5">
        <f t="shared" si="9"/>
        <v>0</v>
      </c>
    </row>
    <row r="136" spans="1:9" s="230" customFormat="1" ht="12.6" customHeight="1">
      <c r="A136" s="125"/>
      <c r="B136" s="564" t="s">
        <v>328</v>
      </c>
      <c r="C136" s="565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8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5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5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5">
        <f t="shared" ref="I139:I160" si="12">F139-G139</f>
        <v>0</v>
      </c>
    </row>
    <row r="140" spans="1:9" s="230" customFormat="1" ht="12.6" customHeight="1">
      <c r="A140" s="125"/>
      <c r="B140" s="564" t="s">
        <v>332</v>
      </c>
      <c r="C140" s="565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8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5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5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5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3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6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5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5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5">
        <f t="shared" si="12"/>
        <v>0</v>
      </c>
    </row>
    <row r="149" spans="1:9" s="230" customFormat="1" ht="12.6" customHeight="1">
      <c r="A149" s="125"/>
      <c r="B149" s="564" t="s">
        <v>341</v>
      </c>
      <c r="C149" s="565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8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5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5">
        <f t="shared" si="12"/>
        <v>0</v>
      </c>
    </row>
    <row r="152" spans="1:9" s="230" customFormat="1" ht="11.1" customHeight="1">
      <c r="A152" s="125"/>
      <c r="B152" s="461"/>
      <c r="C152" s="462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5">
        <f t="shared" si="12"/>
        <v>0</v>
      </c>
    </row>
    <row r="153" spans="1:9" s="230" customFormat="1" ht="11.1" customHeight="1">
      <c r="A153" s="125"/>
      <c r="B153" s="564" t="s">
        <v>345</v>
      </c>
      <c r="C153" s="565"/>
      <c r="D153" s="339">
        <f>SUM(D154:D160)</f>
        <v>0</v>
      </c>
      <c r="E153" s="339">
        <f>SUM(E154:E160)</f>
        <v>257057.47</v>
      </c>
      <c r="F153" s="339">
        <f t="shared" si="13"/>
        <v>257057.47</v>
      </c>
      <c r="G153" s="339">
        <f>SUM(G154:G160)</f>
        <v>0</v>
      </c>
      <c r="H153" s="339">
        <f>SUM(H154:H160)</f>
        <v>0</v>
      </c>
      <c r="I153" s="458">
        <f t="shared" si="12"/>
        <v>257057.47</v>
      </c>
    </row>
    <row r="154" spans="1:9" s="230" customFormat="1" ht="11.1" customHeight="1">
      <c r="A154" s="125"/>
      <c r="B154" s="461"/>
      <c r="C154" s="462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5">
        <f t="shared" si="12"/>
        <v>0</v>
      </c>
    </row>
    <row r="155" spans="1:9" s="230" customFormat="1" ht="11.1" customHeight="1">
      <c r="A155" s="125"/>
      <c r="B155" s="461"/>
      <c r="C155" s="462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5">
        <f t="shared" si="12"/>
        <v>0</v>
      </c>
    </row>
    <row r="156" spans="1:9" s="230" customFormat="1" ht="11.1" customHeight="1">
      <c r="A156" s="125"/>
      <c r="B156" s="461"/>
      <c r="C156" s="462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5">
        <f t="shared" si="12"/>
        <v>0</v>
      </c>
    </row>
    <row r="157" spans="1:9" s="230" customFormat="1" ht="11.1" customHeight="1">
      <c r="A157" s="125"/>
      <c r="B157" s="461"/>
      <c r="C157" s="462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5">
        <f t="shared" si="12"/>
        <v>0</v>
      </c>
    </row>
    <row r="158" spans="1:9" s="230" customFormat="1" ht="11.1" customHeight="1">
      <c r="A158" s="125"/>
      <c r="B158" s="461"/>
      <c r="C158" s="462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5">
        <f t="shared" si="12"/>
        <v>0</v>
      </c>
    </row>
    <row r="159" spans="1:9" s="230" customFormat="1" ht="11.1" customHeight="1">
      <c r="A159" s="125"/>
      <c r="B159" s="461"/>
      <c r="C159" s="462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5">
        <f t="shared" si="12"/>
        <v>0</v>
      </c>
    </row>
    <row r="160" spans="1:9" s="230" customFormat="1" ht="11.1" customHeight="1">
      <c r="A160" s="125"/>
      <c r="B160" s="461"/>
      <c r="C160" s="462" t="s">
        <v>352</v>
      </c>
      <c r="D160" s="342">
        <v>0</v>
      </c>
      <c r="E160" s="342">
        <v>257057.47</v>
      </c>
      <c r="F160" s="343">
        <f t="shared" si="13"/>
        <v>257057.47</v>
      </c>
      <c r="G160" s="342">
        <v>0</v>
      </c>
      <c r="H160" s="342">
        <v>0</v>
      </c>
      <c r="I160" s="465">
        <f t="shared" si="12"/>
        <v>257057.47</v>
      </c>
    </row>
    <row r="161" spans="1:9" s="230" customFormat="1" ht="3" customHeight="1">
      <c r="A161" s="125"/>
      <c r="B161" s="461"/>
      <c r="C161" s="462"/>
      <c r="D161" s="343"/>
      <c r="E161" s="343"/>
      <c r="F161" s="343"/>
      <c r="G161" s="342"/>
      <c r="H161" s="342"/>
      <c r="I161" s="465"/>
    </row>
    <row r="162" spans="1:9" s="230" customFormat="1" ht="15" customHeight="1">
      <c r="A162" s="125"/>
      <c r="B162" s="582" t="s">
        <v>354</v>
      </c>
      <c r="C162" s="583"/>
      <c r="D162" s="339">
        <f>D10+D87</f>
        <v>22519173</v>
      </c>
      <c r="E162" s="339">
        <f>E10+E87</f>
        <v>-759571.21999999986</v>
      </c>
      <c r="F162" s="458">
        <f>D162+E162</f>
        <v>21759601.780000001</v>
      </c>
      <c r="G162" s="458">
        <f>G10+G87</f>
        <v>20226162.780000001</v>
      </c>
      <c r="H162" s="458">
        <f>H10+H87</f>
        <v>20226162.780000001</v>
      </c>
      <c r="I162" s="458">
        <f>F162-G162</f>
        <v>1533439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3"/>
      <c r="H163" s="423"/>
      <c r="I163" s="423"/>
    </row>
    <row r="164" spans="1:9" s="230" customFormat="1" ht="12.75" customHeight="1">
      <c r="B164" s="312" t="s">
        <v>679</v>
      </c>
      <c r="C164" s="257"/>
      <c r="D164" s="235"/>
      <c r="E164" s="235"/>
      <c r="F164" s="235"/>
      <c r="G164" s="424"/>
      <c r="H164" s="235"/>
      <c r="I164" s="424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4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/>
      <c r="I166" s="424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4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8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8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8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8"/>
    </row>
    <row r="172" spans="1:9" ht="12" customHeight="1">
      <c r="B172" s="165"/>
      <c r="C172" s="191"/>
      <c r="D172" s="584"/>
      <c r="E172" s="584"/>
      <c r="F172" s="191"/>
      <c r="G172" s="191"/>
      <c r="H172" s="585"/>
      <c r="I172" s="585"/>
    </row>
    <row r="173" spans="1:9" ht="12" customHeight="1">
      <c r="B173" s="165"/>
      <c r="C173" s="192"/>
      <c r="D173" s="579"/>
      <c r="E173" s="579"/>
      <c r="F173" s="192"/>
      <c r="G173" s="192"/>
      <c r="H173" s="580"/>
      <c r="I173" s="581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8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8" t="s">
        <v>606</v>
      </c>
      <c r="C1" s="568"/>
      <c r="D1" s="568"/>
      <c r="E1" s="568"/>
      <c r="F1" s="568"/>
      <c r="G1" s="568"/>
      <c r="H1" s="568"/>
      <c r="I1" s="568"/>
    </row>
    <row r="2" spans="1:9" s="1" customFormat="1" ht="15">
      <c r="B2" s="569" t="s">
        <v>355</v>
      </c>
      <c r="C2" s="569"/>
      <c r="D2" s="569"/>
      <c r="E2" s="569"/>
      <c r="F2" s="569"/>
      <c r="G2" s="569"/>
      <c r="H2" s="569"/>
      <c r="I2" s="569"/>
    </row>
    <row r="3" spans="1:9" ht="14.1" customHeight="1">
      <c r="B3" s="592" t="s">
        <v>677</v>
      </c>
      <c r="C3" s="593"/>
      <c r="D3" s="593"/>
      <c r="E3" s="593"/>
      <c r="F3" s="593"/>
      <c r="G3" s="593"/>
      <c r="H3" s="593"/>
      <c r="I3" s="594"/>
    </row>
    <row r="4" spans="1:9" ht="14.1" customHeight="1">
      <c r="B4" s="494" t="s">
        <v>272</v>
      </c>
      <c r="C4" s="495"/>
      <c r="D4" s="495"/>
      <c r="E4" s="495"/>
      <c r="F4" s="495"/>
      <c r="G4" s="495"/>
      <c r="H4" s="495"/>
      <c r="I4" s="496"/>
    </row>
    <row r="5" spans="1:9" ht="14.1" customHeight="1">
      <c r="B5" s="494" t="s">
        <v>356</v>
      </c>
      <c r="C5" s="495"/>
      <c r="D5" s="495"/>
      <c r="E5" s="495"/>
      <c r="F5" s="495"/>
      <c r="G5" s="495"/>
      <c r="H5" s="495"/>
      <c r="I5" s="496"/>
    </row>
    <row r="6" spans="1:9" ht="14.1" customHeight="1">
      <c r="B6" s="576" t="str">
        <f>+'Formato 6a'!B6:I6</f>
        <v>Al 31 de Diciembre del 2021</v>
      </c>
      <c r="C6" s="577"/>
      <c r="D6" s="577"/>
      <c r="E6" s="577"/>
      <c r="F6" s="577"/>
      <c r="G6" s="577"/>
      <c r="H6" s="577"/>
      <c r="I6" s="578"/>
    </row>
    <row r="7" spans="1:9" ht="14.1" customHeight="1">
      <c r="B7" s="502" t="s">
        <v>2</v>
      </c>
      <c r="C7" s="503"/>
      <c r="D7" s="503"/>
      <c r="E7" s="503"/>
      <c r="F7" s="503"/>
      <c r="G7" s="503"/>
      <c r="H7" s="503"/>
      <c r="I7" s="504"/>
    </row>
    <row r="8" spans="1:9" ht="15" customHeight="1">
      <c r="B8" s="587" t="s">
        <v>3</v>
      </c>
      <c r="C8" s="587"/>
      <c r="D8" s="505" t="s">
        <v>275</v>
      </c>
      <c r="E8" s="505"/>
      <c r="F8" s="505"/>
      <c r="G8" s="505"/>
      <c r="H8" s="505"/>
      <c r="I8" s="505" t="s">
        <v>661</v>
      </c>
    </row>
    <row r="9" spans="1:9" ht="21" customHeight="1">
      <c r="B9" s="587"/>
      <c r="C9" s="587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5"/>
    </row>
    <row r="10" spans="1:9" ht="24.75" customHeight="1">
      <c r="B10" s="588"/>
      <c r="C10" s="589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6" t="s">
        <v>608</v>
      </c>
      <c r="C11" s="529"/>
      <c r="D11" s="320">
        <f>SUM(D13:D20)</f>
        <v>22519173</v>
      </c>
      <c r="E11" s="387">
        <f>SUM(E13:E20)</f>
        <v>-759571.21999999986</v>
      </c>
      <c r="F11" s="387">
        <f>SUM(F13:F20)</f>
        <v>21759601.780000001</v>
      </c>
      <c r="G11" s="387">
        <f>SUM(G13:G20)</f>
        <v>20226162.780000001</v>
      </c>
      <c r="H11" s="387">
        <f>SUM(H13:H20)</f>
        <v>20226162.780000001</v>
      </c>
      <c r="I11" s="387">
        <f>F11-G11</f>
        <v>1533439</v>
      </c>
    </row>
    <row r="12" spans="1:9" s="389" customFormat="1" ht="24.75" customHeight="1">
      <c r="A12" s="125"/>
      <c r="B12" s="586"/>
      <c r="C12" s="529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1" t="s">
        <v>676</v>
      </c>
      <c r="D13" s="316">
        <f>+'Formato 6a'!D10</f>
        <v>22519173</v>
      </c>
      <c r="E13" s="447">
        <f>+'Formato 6a'!E10+257057.47</f>
        <v>-759571.21999999986</v>
      </c>
      <c r="F13" s="387">
        <f t="shared" ref="F13:F22" si="0">D13+E13</f>
        <v>21759601.780000001</v>
      </c>
      <c r="G13" s="382">
        <f>+'Formato 6a'!G10</f>
        <v>20226162.780000001</v>
      </c>
      <c r="H13" s="382">
        <f>+'Formato 6a'!H10</f>
        <v>20226162.780000001</v>
      </c>
      <c r="I13" s="387">
        <f>F13-G13</f>
        <v>1533439</v>
      </c>
    </row>
    <row r="14" spans="1:9" s="389" customFormat="1" ht="24.75" customHeight="1">
      <c r="A14" s="125"/>
      <c r="B14" s="317"/>
      <c r="C14" s="431" t="s">
        <v>358</v>
      </c>
      <c r="D14" s="447">
        <v>0</v>
      </c>
      <c r="E14" s="447">
        <v>0</v>
      </c>
      <c r="F14" s="387">
        <f t="shared" si="0"/>
        <v>0</v>
      </c>
      <c r="G14" s="447">
        <v>0</v>
      </c>
      <c r="H14" s="447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1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1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90"/>
      <c r="C21" s="591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6" t="s">
        <v>607</v>
      </c>
      <c r="C22" s="529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6"/>
      <c r="C23" s="529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90"/>
      <c r="C32" s="591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6" t="s">
        <v>354</v>
      </c>
      <c r="C33" s="529"/>
      <c r="D33" s="459">
        <f>D11+D22</f>
        <v>22519173</v>
      </c>
      <c r="E33" s="459">
        <f>E11+E22</f>
        <v>-759571.21999999986</v>
      </c>
      <c r="F33" s="459">
        <f>D33+E33</f>
        <v>21759601.780000001</v>
      </c>
      <c r="G33" s="459">
        <f>G11+G22</f>
        <v>20226162.780000001</v>
      </c>
      <c r="H33" s="459">
        <f>H11+H22</f>
        <v>20226162.780000001</v>
      </c>
      <c r="I33" s="459">
        <f t="shared" si="1"/>
        <v>1533439</v>
      </c>
    </row>
    <row r="34" spans="1:10" s="230" customFormat="1" ht="24.75" customHeight="1">
      <c r="A34" s="125"/>
      <c r="B34" s="595"/>
      <c r="C34" s="596"/>
      <c r="D34" s="259"/>
      <c r="E34" s="259"/>
      <c r="F34" s="259"/>
      <c r="G34" s="259"/>
      <c r="H34" s="259"/>
      <c r="I34" s="259"/>
    </row>
    <row r="35" spans="1:10" ht="24.75" customHeight="1">
      <c r="B35" s="312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84"/>
      <c r="F40" s="584"/>
      <c r="G40" s="198"/>
      <c r="H40" s="585"/>
      <c r="I40" s="585"/>
      <c r="J40" s="191"/>
    </row>
    <row r="41" spans="1:10" ht="12" customHeight="1">
      <c r="A41" s="192"/>
      <c r="B41" s="192"/>
      <c r="C41" s="199"/>
      <c r="D41" s="192"/>
      <c r="E41" s="579"/>
      <c r="F41" s="579"/>
      <c r="G41" s="200"/>
      <c r="H41" s="580"/>
      <c r="I41" s="580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8" t="s">
        <v>609</v>
      </c>
      <c r="C1" s="568"/>
      <c r="D1" s="568"/>
      <c r="E1" s="568"/>
      <c r="F1" s="568"/>
      <c r="G1" s="568"/>
      <c r="H1" s="568"/>
      <c r="I1" s="568"/>
      <c r="J1" s="568"/>
    </row>
    <row r="2" spans="1:10" s="1" customFormat="1" ht="15">
      <c r="B2" s="486" t="s">
        <v>365</v>
      </c>
      <c r="C2" s="486"/>
      <c r="D2" s="486"/>
      <c r="E2" s="486"/>
      <c r="F2" s="486"/>
      <c r="G2" s="486"/>
      <c r="H2" s="486"/>
      <c r="I2" s="486"/>
      <c r="J2" s="486"/>
    </row>
    <row r="3" spans="1:10" ht="12.95" customHeight="1">
      <c r="B3" s="477" t="s">
        <v>677</v>
      </c>
      <c r="C3" s="478"/>
      <c r="D3" s="478"/>
      <c r="E3" s="478"/>
      <c r="F3" s="478"/>
      <c r="G3" s="478"/>
      <c r="H3" s="478"/>
      <c r="I3" s="478"/>
      <c r="J3" s="479"/>
    </row>
    <row r="4" spans="1:10" ht="12.95" customHeight="1">
      <c r="B4" s="532" t="s">
        <v>272</v>
      </c>
      <c r="C4" s="533"/>
      <c r="D4" s="533"/>
      <c r="E4" s="533"/>
      <c r="F4" s="533"/>
      <c r="G4" s="533"/>
      <c r="H4" s="533"/>
      <c r="I4" s="533"/>
      <c r="J4" s="534"/>
    </row>
    <row r="5" spans="1:10" ht="12.95" customHeight="1">
      <c r="B5" s="532" t="s">
        <v>366</v>
      </c>
      <c r="C5" s="533"/>
      <c r="D5" s="533"/>
      <c r="E5" s="533"/>
      <c r="F5" s="533"/>
      <c r="G5" s="533"/>
      <c r="H5" s="533"/>
      <c r="I5" s="533"/>
      <c r="J5" s="534"/>
    </row>
    <row r="6" spans="1:10" ht="12.95" customHeight="1">
      <c r="B6" s="576" t="str">
        <f>+'Formato 6a'!B6:I6</f>
        <v>Al 31 de Diciembre del 2021</v>
      </c>
      <c r="C6" s="577"/>
      <c r="D6" s="577"/>
      <c r="E6" s="577"/>
      <c r="F6" s="577"/>
      <c r="G6" s="577"/>
      <c r="H6" s="577"/>
      <c r="I6" s="577"/>
      <c r="J6" s="578"/>
    </row>
    <row r="7" spans="1:10" ht="12.95" customHeight="1">
      <c r="B7" s="535" t="s">
        <v>2</v>
      </c>
      <c r="C7" s="536"/>
      <c r="D7" s="536"/>
      <c r="E7" s="536"/>
      <c r="F7" s="536"/>
      <c r="G7" s="536"/>
      <c r="H7" s="536"/>
      <c r="I7" s="536"/>
      <c r="J7" s="537"/>
    </row>
    <row r="8" spans="1:10" ht="11.25" customHeight="1">
      <c r="B8" s="531" t="s">
        <v>3</v>
      </c>
      <c r="C8" s="531"/>
      <c r="D8" s="531"/>
      <c r="E8" s="505" t="s">
        <v>275</v>
      </c>
      <c r="F8" s="505"/>
      <c r="G8" s="505"/>
      <c r="H8" s="505"/>
      <c r="I8" s="505"/>
      <c r="J8" s="505" t="s">
        <v>276</v>
      </c>
    </row>
    <row r="9" spans="1:10" ht="19.5" customHeight="1">
      <c r="B9" s="531"/>
      <c r="C9" s="531"/>
      <c r="D9" s="531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5"/>
    </row>
    <row r="10" spans="1:10" ht="4.5" customHeight="1">
      <c r="B10" s="600"/>
      <c r="C10" s="601"/>
      <c r="D10" s="602"/>
      <c r="E10" s="167"/>
      <c r="F10" s="167"/>
      <c r="G10" s="167"/>
      <c r="H10" s="167"/>
      <c r="I10" s="167"/>
      <c r="J10" s="167"/>
    </row>
    <row r="11" spans="1:10" ht="12" customHeight="1">
      <c r="B11" s="603" t="s">
        <v>367</v>
      </c>
      <c r="C11" s="604"/>
      <c r="D11" s="605"/>
      <c r="E11" s="448">
        <f>E12+E22+E31+E42</f>
        <v>22519173</v>
      </c>
      <c r="F11" s="448">
        <f>F12+F22+F31+F42</f>
        <v>-759571.21999999986</v>
      </c>
      <c r="G11" s="448">
        <f>E11+F11</f>
        <v>21759601.780000001</v>
      </c>
      <c r="H11" s="448">
        <f>H12+H22+H31+H42</f>
        <v>20226162.780000001</v>
      </c>
      <c r="I11" s="448">
        <f>I12+I22+I31+I42</f>
        <v>20226162.780000001</v>
      </c>
      <c r="J11" s="448">
        <f>G11-H11</f>
        <v>1533439</v>
      </c>
    </row>
    <row r="12" spans="1:10" ht="12" customHeight="1">
      <c r="B12" s="449"/>
      <c r="C12" s="450" t="s">
        <v>368</v>
      </c>
      <c r="D12" s="451"/>
      <c r="E12" s="394">
        <f>SUM(E13:E20)</f>
        <v>0</v>
      </c>
      <c r="F12" s="394">
        <f>SUM(F13:F20)</f>
        <v>0</v>
      </c>
      <c r="G12" s="448">
        <f t="shared" ref="G12:G75" si="0">E12+F12</f>
        <v>0</v>
      </c>
      <c r="H12" s="452">
        <f>SUM(H13:H20)</f>
        <v>0</v>
      </c>
      <c r="I12" s="452">
        <f>SUM(I13:I20)</f>
        <v>0</v>
      </c>
      <c r="J12" s="448">
        <f t="shared" ref="J12:J75" si="1">G12-H12</f>
        <v>0</v>
      </c>
    </row>
    <row r="13" spans="1:10" s="230" customFormat="1" ht="9.9499999999999993" customHeight="1">
      <c r="A13" s="125"/>
      <c r="B13" s="453"/>
      <c r="C13" s="454"/>
      <c r="D13" s="455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3"/>
      <c r="C14" s="454"/>
      <c r="D14" s="455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3"/>
      <c r="C15" s="454"/>
      <c r="D15" s="455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3"/>
      <c r="C16" s="454"/>
      <c r="D16" s="455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3"/>
      <c r="C17" s="454"/>
      <c r="D17" s="455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3"/>
      <c r="C18" s="454"/>
      <c r="D18" s="455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3"/>
      <c r="C19" s="454"/>
      <c r="D19" s="455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3"/>
      <c r="C20" s="454"/>
      <c r="D20" s="455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22519173</v>
      </c>
      <c r="F22" s="355">
        <f>SUM(F23:F29)</f>
        <v>-759571.21999999986</v>
      </c>
      <c r="G22" s="315">
        <f t="shared" si="0"/>
        <v>21759601.780000001</v>
      </c>
      <c r="H22" s="456">
        <f>SUM(H23:H29)</f>
        <v>20226162.780000001</v>
      </c>
      <c r="I22" s="456">
        <f>SUM(I23:I29)</f>
        <v>20226162.780000001</v>
      </c>
      <c r="J22" s="315">
        <f t="shared" si="1"/>
        <v>1533439</v>
      </c>
    </row>
    <row r="23" spans="1:10" s="230" customFormat="1" ht="9.9499999999999993" customHeight="1">
      <c r="A23" s="125"/>
      <c r="B23" s="360"/>
      <c r="C23" s="361"/>
      <c r="D23" s="431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1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1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1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1" t="s">
        <v>382</v>
      </c>
      <c r="E27" s="356">
        <f>+'Formato 6a'!D10</f>
        <v>22519173</v>
      </c>
      <c r="F27" s="356">
        <f>+'Formato 6a'!E10+257057.47</f>
        <v>-759571.21999999986</v>
      </c>
      <c r="G27" s="320">
        <f t="shared" si="0"/>
        <v>21759601.780000001</v>
      </c>
      <c r="H27" s="356">
        <f>+'Formato 6a'!G10</f>
        <v>20226162.780000001</v>
      </c>
      <c r="I27" s="356">
        <f>+'Formato 6a'!H10</f>
        <v>20226162.780000001</v>
      </c>
      <c r="J27" s="320">
        <f>G27-H27</f>
        <v>1533439</v>
      </c>
    </row>
    <row r="28" spans="1:10" ht="9.9499999999999993" customHeight="1">
      <c r="B28" s="360"/>
      <c r="C28" s="361"/>
      <c r="D28" s="431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1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7" t="s">
        <v>400</v>
      </c>
      <c r="C48" s="598"/>
      <c r="D48" s="599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7" t="s">
        <v>354</v>
      </c>
      <c r="C85" s="598"/>
      <c r="D85" s="599"/>
      <c r="E85" s="394">
        <f>E11+E48</f>
        <v>22519173</v>
      </c>
      <c r="F85" s="394">
        <f>F11+F48</f>
        <v>-759571.21999999986</v>
      </c>
      <c r="G85" s="448">
        <f t="shared" si="2"/>
        <v>21759601.780000001</v>
      </c>
      <c r="H85" s="448">
        <f>H11+H48</f>
        <v>20226162.780000001</v>
      </c>
      <c r="I85" s="394">
        <f>I11+I48</f>
        <v>20226162.780000001</v>
      </c>
      <c r="J85" s="448">
        <f t="shared" si="3"/>
        <v>1533439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679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84"/>
      <c r="F95" s="584"/>
      <c r="H95" s="204"/>
      <c r="I95" s="585"/>
      <c r="J95" s="585"/>
    </row>
    <row r="96" spans="1:10" ht="12" customHeight="1">
      <c r="A96" s="190"/>
      <c r="B96" s="192"/>
      <c r="C96" s="192"/>
      <c r="D96" s="199"/>
      <c r="E96" s="579"/>
      <c r="F96" s="579"/>
      <c r="H96" s="205"/>
      <c r="I96" s="580"/>
      <c r="J96" s="580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8" t="s">
        <v>610</v>
      </c>
      <c r="C1" s="568"/>
      <c r="D1" s="568"/>
      <c r="E1" s="568"/>
      <c r="F1" s="568"/>
      <c r="G1" s="568"/>
      <c r="H1" s="568"/>
      <c r="I1" s="568"/>
      <c r="J1" s="568"/>
      <c r="K1" s="1"/>
    </row>
    <row r="2" spans="1:11" customFormat="1" ht="15.75" customHeight="1">
      <c r="A2" s="1"/>
      <c r="B2" s="569" t="s">
        <v>401</v>
      </c>
      <c r="C2" s="569"/>
      <c r="D2" s="569"/>
      <c r="E2" s="569"/>
      <c r="F2" s="569"/>
      <c r="G2" s="569"/>
      <c r="H2" s="569"/>
      <c r="I2" s="569"/>
      <c r="J2" s="569"/>
      <c r="K2" s="1"/>
    </row>
    <row r="3" spans="1:11">
      <c r="B3" s="477" t="s">
        <v>677</v>
      </c>
      <c r="C3" s="478"/>
      <c r="D3" s="478"/>
      <c r="E3" s="478"/>
      <c r="F3" s="478"/>
      <c r="G3" s="478"/>
      <c r="H3" s="478"/>
      <c r="I3" s="478"/>
      <c r="J3" s="479"/>
    </row>
    <row r="4" spans="1:11">
      <c r="B4" s="532" t="s">
        <v>272</v>
      </c>
      <c r="C4" s="533"/>
      <c r="D4" s="533"/>
      <c r="E4" s="533"/>
      <c r="F4" s="533"/>
      <c r="G4" s="533"/>
      <c r="H4" s="533"/>
      <c r="I4" s="533"/>
      <c r="J4" s="534"/>
    </row>
    <row r="5" spans="1:11">
      <c r="B5" s="576" t="str">
        <f>+'Formato 6c'!B6:J6</f>
        <v>Al 31 de Diciembre del 2021</v>
      </c>
      <c r="C5" s="577"/>
      <c r="D5" s="577"/>
      <c r="E5" s="577"/>
      <c r="F5" s="577"/>
      <c r="G5" s="577"/>
      <c r="H5" s="577"/>
      <c r="I5" s="577"/>
      <c r="J5" s="578"/>
    </row>
    <row r="6" spans="1:11">
      <c r="B6" s="608"/>
      <c r="C6" s="609"/>
      <c r="D6" s="609"/>
      <c r="E6" s="609"/>
      <c r="F6" s="609"/>
      <c r="G6" s="609"/>
      <c r="H6" s="609"/>
      <c r="I6" s="609"/>
      <c r="J6" s="610"/>
    </row>
    <row r="7" spans="1:11">
      <c r="B7" s="535" t="s">
        <v>2</v>
      </c>
      <c r="C7" s="536"/>
      <c r="D7" s="536"/>
      <c r="E7" s="536"/>
      <c r="F7" s="536"/>
      <c r="G7" s="536"/>
      <c r="H7" s="536"/>
      <c r="I7" s="536"/>
      <c r="J7" s="537"/>
    </row>
    <row r="8" spans="1:11">
      <c r="B8" s="531" t="s">
        <v>3</v>
      </c>
      <c r="C8" s="531"/>
      <c r="D8" s="531"/>
      <c r="E8" s="505" t="s">
        <v>275</v>
      </c>
      <c r="F8" s="505"/>
      <c r="G8" s="505"/>
      <c r="H8" s="505"/>
      <c r="I8" s="505"/>
      <c r="J8" s="505" t="s">
        <v>667</v>
      </c>
    </row>
    <row r="9" spans="1:11" ht="21" customHeight="1">
      <c r="B9" s="531"/>
      <c r="C9" s="531"/>
      <c r="D9" s="531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5"/>
    </row>
    <row r="10" spans="1:11" ht="21.75" customHeight="1">
      <c r="B10" s="611" t="s">
        <v>403</v>
      </c>
      <c r="C10" s="612"/>
      <c r="D10" s="613"/>
      <c r="E10" s="460">
        <f>E11+E12+E13+E16+E17+E20</f>
        <v>18861029</v>
      </c>
      <c r="F10" s="460">
        <f>F11+F12+F13+F16+F17+F20</f>
        <v>-1619338</v>
      </c>
      <c r="G10" s="460">
        <f>E10+F10</f>
        <v>17241691</v>
      </c>
      <c r="H10" s="460">
        <f>H11+H12+H13+H16+H17+H20</f>
        <v>15904902.42</v>
      </c>
      <c r="I10" s="460">
        <f>I11+I12+I13+I16+I17+I20</f>
        <v>15904902.42</v>
      </c>
      <c r="J10" s="460">
        <f>G10-H10</f>
        <v>1336788.58</v>
      </c>
    </row>
    <row r="11" spans="1:11" ht="27.75" customHeight="1">
      <c r="B11" s="317"/>
      <c r="C11" s="606" t="s">
        <v>404</v>
      </c>
      <c r="D11" s="607"/>
      <c r="E11" s="447">
        <f>+'Formato 6a'!D11</f>
        <v>18861029</v>
      </c>
      <c r="F11" s="447">
        <f>2174789.25-3794127.25</f>
        <v>-1619338</v>
      </c>
      <c r="G11" s="459">
        <f>E11+F11</f>
        <v>17241691</v>
      </c>
      <c r="H11" s="447">
        <v>15904902.42</v>
      </c>
      <c r="I11" s="447">
        <f>+H11</f>
        <v>15904902.42</v>
      </c>
      <c r="J11" s="459">
        <f>G11-H11</f>
        <v>1336788.58</v>
      </c>
    </row>
    <row r="12" spans="1:11" ht="27.75" customHeight="1">
      <c r="B12" s="317"/>
      <c r="C12" s="606" t="s">
        <v>405</v>
      </c>
      <c r="D12" s="607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6" t="s">
        <v>406</v>
      </c>
      <c r="D13" s="607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0"/>
      <c r="D14" s="431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0"/>
      <c r="D15" s="431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6" t="s">
        <v>409</v>
      </c>
      <c r="D16" s="607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6" t="s">
        <v>410</v>
      </c>
      <c r="D17" s="607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6" t="s">
        <v>413</v>
      </c>
      <c r="D20" s="607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6" t="s">
        <v>414</v>
      </c>
      <c r="C22" s="528"/>
      <c r="D22" s="529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6" t="s">
        <v>404</v>
      </c>
      <c r="D23" s="607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6" t="s">
        <v>405</v>
      </c>
      <c r="D24" s="617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4" t="s">
        <v>406</v>
      </c>
      <c r="D25" s="615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6" t="s">
        <v>409</v>
      </c>
      <c r="D28" s="607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6" t="s">
        <v>410</v>
      </c>
      <c r="D29" s="607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6" t="s">
        <v>413</v>
      </c>
      <c r="D32" s="607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6" t="s">
        <v>415</v>
      </c>
      <c r="C33" s="528"/>
      <c r="D33" s="529"/>
      <c r="E33" s="448">
        <f>E10+E22</f>
        <v>18861029</v>
      </c>
      <c r="F33" s="448">
        <f>F10+E22</f>
        <v>-1619338</v>
      </c>
      <c r="G33" s="448">
        <f t="shared" si="0"/>
        <v>17241691</v>
      </c>
      <c r="H33" s="448">
        <f>H10+G22</f>
        <v>15904902.42</v>
      </c>
      <c r="I33" s="448">
        <f>I10+H22</f>
        <v>15904902.42</v>
      </c>
      <c r="J33" s="448">
        <f t="shared" si="1"/>
        <v>1336788.58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679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18"/>
      <c r="F45" s="618"/>
      <c r="G45" s="194"/>
      <c r="H45" s="195"/>
      <c r="I45" s="620"/>
      <c r="J45" s="620"/>
      <c r="K45" s="128"/>
    </row>
    <row r="46" spans="1:11" s="180" customFormat="1" ht="12" customHeight="1">
      <c r="A46" s="201"/>
      <c r="B46" s="207"/>
      <c r="C46" s="208"/>
      <c r="D46" s="208"/>
      <c r="E46" s="619"/>
      <c r="F46" s="619"/>
      <c r="G46" s="206"/>
      <c r="H46" s="206"/>
      <c r="I46" s="621"/>
      <c r="J46" s="621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2022-08-02T15:52:02Z</dcterms:modified>
</cp:coreProperties>
</file>